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defaultThemeVersion="124226"/>
  <bookViews>
    <workbookView xWindow="0" yWindow="0" windowWidth="19200" windowHeight="10992" tabRatio="905" firstSheet="5" activeTab="13"/>
  </bookViews>
  <sheets>
    <sheet name="II kvartal-Zakljucci i napomene" sheetId="34" r:id="rId1"/>
    <sheet name="Биланс стања" sheetId="27" r:id="rId2"/>
    <sheet name="Биланс успеха" sheetId="29" r:id="rId3"/>
    <sheet name="Извештај о новчаним токовима" sheetId="28" r:id="rId4"/>
    <sheet name="Трошкови запослених" sheetId="35" r:id="rId5"/>
    <sheet name="Динамика запослених" sheetId="26" r:id="rId6"/>
    <sheet name="Запослени (МИН-МАХ)" sheetId="36" r:id="rId7"/>
    <sheet name="Приходи из буџета" sheetId="20" r:id="rId8"/>
    <sheet name="Ср. за посебне намене" sheetId="10" r:id="rId9"/>
    <sheet name="Добит - нови" sheetId="33" r:id="rId10"/>
    <sheet name="Кредити " sheetId="23" r:id="rId11"/>
    <sheet name="Готовина" sheetId="14" r:id="rId12"/>
    <sheet name="Извештај о инвестицијама" sheetId="30" r:id="rId13"/>
    <sheet name="Пот, обавезе и суд. спорови" sheetId="31" r:id="rId14"/>
  </sheets>
  <definedNames>
    <definedName name="_xlnm.Print_Area" localSheetId="0">'II kvartal-Zakljucci i napomene'!$A$1:$W$24</definedName>
    <definedName name="_xlnm.Print_Area" localSheetId="1">'Биланс стања'!$B$1:$I$145</definedName>
    <definedName name="_xlnm.Print_Area" localSheetId="2">'Биланс успеха'!$A$1:$I$83</definedName>
    <definedName name="_xlnm.Print_Area" localSheetId="11">Готовина!$A$1:$G$36</definedName>
    <definedName name="_xlnm.Print_Area" localSheetId="5">'Динамика запослених'!$B$1:$L$28</definedName>
    <definedName name="_xlnm.Print_Area" localSheetId="9">'Добит - нови'!$B$1:$M$35</definedName>
    <definedName name="_xlnm.Print_Area" localSheetId="6">'Запослени (МИН-МАХ)'!$B$1:$H$16</definedName>
    <definedName name="_xlnm.Print_Area" localSheetId="12">'Извештај о инвестицијама'!$B$1:$P$35</definedName>
    <definedName name="_xlnm.Print_Area" localSheetId="3">'Извештај о новчаним токовима'!$B$1:$H$68</definedName>
    <definedName name="_xlnm.Print_Area" localSheetId="10">'Кредити '!$B$1:$V$24</definedName>
    <definedName name="_xlnm.Print_Area" localSheetId="13">'Пот, обавезе и суд. спорови'!$B$1:$F$48</definedName>
    <definedName name="_xlnm.Print_Area" localSheetId="7">'Приходи из буџета'!$B$1:$I$34</definedName>
    <definedName name="_xlnm.Print_Area" localSheetId="8">'Ср. за посебне намене'!$B$1:$K$33</definedName>
    <definedName name="_xlnm.Print_Area" localSheetId="4">'Трошкови запослених'!$B$1:$O$39</definedName>
  </definedNames>
  <calcPr calcId="124519"/>
</workbook>
</file>

<file path=xl/calcChain.xml><?xml version="1.0" encoding="utf-8"?>
<calcChain xmlns="http://schemas.openxmlformats.org/spreadsheetml/2006/main">
  <c r="H42" i="31"/>
  <c r="R21" i="34"/>
  <c r="Q20"/>
  <c r="W19"/>
  <c r="U19"/>
  <c r="S15"/>
  <c r="N37" i="35"/>
  <c r="N36"/>
  <c r="N35"/>
  <c r="N34"/>
  <c r="N22" i="34"/>
  <c r="M22"/>
  <c r="O13"/>
  <c r="M13"/>
  <c r="N21"/>
  <c r="M21"/>
  <c r="N20"/>
  <c r="M20"/>
  <c r="Q19"/>
  <c r="P19"/>
  <c r="N19"/>
  <c r="N17"/>
  <c r="M17"/>
  <c r="N16"/>
  <c r="M16"/>
  <c r="N15"/>
  <c r="H85" i="29" l="1"/>
  <c r="H84"/>
  <c r="H83"/>
  <c r="D9" i="31" l="1"/>
  <c r="D18"/>
  <c r="F71" i="28"/>
  <c r="N38" i="35"/>
  <c r="O8"/>
  <c r="O7"/>
  <c r="O6"/>
  <c r="G9"/>
  <c r="L38"/>
  <c r="F49"/>
  <c r="D24" i="26"/>
  <c r="D21"/>
  <c r="N24"/>
  <c r="G26" i="14"/>
  <c r="G84" i="29"/>
  <c r="G148" i="27"/>
  <c r="G147"/>
  <c r="H145" l="1"/>
  <c r="G145"/>
  <c r="F145"/>
  <c r="E145"/>
  <c r="G143"/>
  <c r="H143"/>
  <c r="E143"/>
  <c r="M34" i="35" l="1"/>
  <c r="M31"/>
  <c r="M29"/>
  <c r="M26"/>
  <c r="M22"/>
  <c r="M18"/>
  <c r="M16"/>
  <c r="M12"/>
  <c r="M8"/>
  <c r="M7"/>
  <c r="M6"/>
  <c r="K38"/>
  <c r="K39" s="1"/>
  <c r="N22" l="1"/>
  <c r="G44" i="31"/>
  <c r="F24" s="1"/>
  <c r="G39"/>
  <c r="D24" s="1"/>
  <c r="J23" i="26"/>
  <c r="G23"/>
  <c r="J15"/>
  <c r="G15"/>
  <c r="D23"/>
  <c r="G13" i="36"/>
  <c r="F13"/>
  <c r="E13"/>
  <c r="D13"/>
  <c r="G10"/>
  <c r="F10"/>
  <c r="E10"/>
  <c r="D10"/>
  <c r="G17" i="10" l="1"/>
  <c r="F17"/>
  <c r="E17"/>
  <c r="D17"/>
  <c r="D38" i="35"/>
  <c r="E38"/>
  <c r="F38"/>
  <c r="G38" l="1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M38" l="1"/>
  <c r="G11" i="27"/>
  <c r="G18"/>
  <c r="G28"/>
  <c r="G43"/>
  <c r="G50"/>
  <c r="G57"/>
  <c r="G62"/>
  <c r="G85"/>
  <c r="G89"/>
  <c r="G94"/>
  <c r="G99"/>
  <c r="G114"/>
  <c r="G124"/>
  <c r="G132"/>
  <c r="F132"/>
  <c r="F124"/>
  <c r="F114"/>
  <c r="F111" s="1"/>
  <c r="F99"/>
  <c r="F94"/>
  <c r="F92" s="1"/>
  <c r="F89"/>
  <c r="F85"/>
  <c r="F62"/>
  <c r="F57"/>
  <c r="F50"/>
  <c r="F43"/>
  <c r="F28"/>
  <c r="F18"/>
  <c r="F11"/>
  <c r="F9" s="1"/>
  <c r="F41" l="1"/>
  <c r="F77"/>
  <c r="F141" s="1"/>
  <c r="G92"/>
  <c r="G111"/>
  <c r="G77"/>
  <c r="G41"/>
  <c r="G74" s="1"/>
  <c r="G139" s="1"/>
  <c r="G9"/>
  <c r="F74"/>
  <c r="G141" l="1"/>
  <c r="K28" i="29"/>
  <c r="G30" i="20" l="1"/>
  <c r="F30"/>
  <c r="E30"/>
  <c r="J21" i="26"/>
  <c r="G21"/>
  <c r="D15"/>
  <c r="F42" i="29" l="1"/>
  <c r="G25" l="1"/>
  <c r="G16" i="14" l="1"/>
  <c r="G21"/>
  <c r="E36" i="29" l="1"/>
  <c r="F36"/>
  <c r="G36"/>
  <c r="H36"/>
  <c r="H10" i="28"/>
  <c r="C18" i="31"/>
  <c r="C9"/>
  <c r="F33" i="30"/>
  <c r="K33"/>
  <c r="O33"/>
  <c r="G13" i="20"/>
  <c r="H13"/>
  <c r="F13"/>
  <c r="E13"/>
  <c r="U104" i="27"/>
  <c r="T104"/>
  <c r="E99"/>
  <c r="E94"/>
  <c r="E89"/>
  <c r="O81"/>
  <c r="E124"/>
  <c r="E132"/>
  <c r="E42" i="29"/>
  <c r="E49" s="1"/>
  <c r="I134" i="27"/>
  <c r="I108"/>
  <c r="I98"/>
  <c r="I96"/>
  <c r="I79"/>
  <c r="I73"/>
  <c r="I65"/>
  <c r="I60"/>
  <c r="I59"/>
  <c r="I47"/>
  <c r="I44"/>
  <c r="I40"/>
  <c r="I24"/>
  <c r="I20"/>
  <c r="I60" i="29"/>
  <c r="I52"/>
  <c r="I47"/>
  <c r="I39"/>
  <c r="I31"/>
  <c r="G14"/>
  <c r="G11" s="1"/>
  <c r="F14"/>
  <c r="I7" i="27"/>
  <c r="I143"/>
  <c r="I138"/>
  <c r="I137"/>
  <c r="I136"/>
  <c r="I135"/>
  <c r="I131"/>
  <c r="I130"/>
  <c r="I129"/>
  <c r="I128"/>
  <c r="I127"/>
  <c r="I126"/>
  <c r="I123"/>
  <c r="I122"/>
  <c r="I121"/>
  <c r="I120"/>
  <c r="I119"/>
  <c r="I118"/>
  <c r="I117"/>
  <c r="I116"/>
  <c r="I113"/>
  <c r="I110"/>
  <c r="I109"/>
  <c r="I107"/>
  <c r="I106"/>
  <c r="I105"/>
  <c r="I104"/>
  <c r="I103"/>
  <c r="I102"/>
  <c r="I101"/>
  <c r="I97"/>
  <c r="I91"/>
  <c r="I90"/>
  <c r="I88"/>
  <c r="I87"/>
  <c r="I86"/>
  <c r="I84"/>
  <c r="I83"/>
  <c r="I82"/>
  <c r="I81"/>
  <c r="I80"/>
  <c r="I76"/>
  <c r="I75"/>
  <c r="I72"/>
  <c r="I71"/>
  <c r="I70"/>
  <c r="I69"/>
  <c r="I68"/>
  <c r="I67"/>
  <c r="I66"/>
  <c r="I64"/>
  <c r="I61"/>
  <c r="I56"/>
  <c r="I55"/>
  <c r="I54"/>
  <c r="I53"/>
  <c r="I52"/>
  <c r="I49"/>
  <c r="I48"/>
  <c r="I46"/>
  <c r="I45"/>
  <c r="I39"/>
  <c r="I38"/>
  <c r="I37"/>
  <c r="I36"/>
  <c r="I35"/>
  <c r="I34"/>
  <c r="I33"/>
  <c r="I32"/>
  <c r="I31"/>
  <c r="I30"/>
  <c r="I27"/>
  <c r="I26"/>
  <c r="I25"/>
  <c r="I23"/>
  <c r="I22"/>
  <c r="I21"/>
  <c r="I17"/>
  <c r="I16"/>
  <c r="I15"/>
  <c r="I14"/>
  <c r="I13"/>
  <c r="I8"/>
  <c r="H62" i="28"/>
  <c r="H64"/>
  <c r="H63"/>
  <c r="H55"/>
  <c r="H54"/>
  <c r="H53"/>
  <c r="H52"/>
  <c r="H51"/>
  <c r="H50"/>
  <c r="H49"/>
  <c r="H48"/>
  <c r="H46"/>
  <c r="H45"/>
  <c r="H44"/>
  <c r="H43"/>
  <c r="H42"/>
  <c r="H41"/>
  <c r="H40"/>
  <c r="H38"/>
  <c r="H35"/>
  <c r="H34"/>
  <c r="H33"/>
  <c r="H31"/>
  <c r="H30"/>
  <c r="H29"/>
  <c r="H28"/>
  <c r="H27"/>
  <c r="H25"/>
  <c r="H22"/>
  <c r="H21"/>
  <c r="H20"/>
  <c r="H19"/>
  <c r="H18"/>
  <c r="H17"/>
  <c r="H16"/>
  <c r="H15"/>
  <c r="H13"/>
  <c r="H12"/>
  <c r="H11"/>
  <c r="H132" i="27"/>
  <c r="H124"/>
  <c r="H114"/>
  <c r="H99"/>
  <c r="H94"/>
  <c r="H89"/>
  <c r="H85"/>
  <c r="H62"/>
  <c r="H57"/>
  <c r="H50"/>
  <c r="H43"/>
  <c r="H28"/>
  <c r="H18"/>
  <c r="H11"/>
  <c r="E114"/>
  <c r="E85"/>
  <c r="E62"/>
  <c r="E57"/>
  <c r="E50"/>
  <c r="E43"/>
  <c r="E18"/>
  <c r="E28"/>
  <c r="E11"/>
  <c r="D47" i="28"/>
  <c r="G47"/>
  <c r="F47"/>
  <c r="E47"/>
  <c r="G39"/>
  <c r="F39"/>
  <c r="E39"/>
  <c r="D39"/>
  <c r="G32"/>
  <c r="F32"/>
  <c r="E32"/>
  <c r="D32"/>
  <c r="G26"/>
  <c r="F26"/>
  <c r="E26"/>
  <c r="D26"/>
  <c r="G14"/>
  <c r="F14"/>
  <c r="E14"/>
  <c r="D14"/>
  <c r="D24" s="1"/>
  <c r="G9"/>
  <c r="F9"/>
  <c r="E9"/>
  <c r="D9"/>
  <c r="I81" i="29"/>
  <c r="I80"/>
  <c r="I79"/>
  <c r="I78"/>
  <c r="I77"/>
  <c r="I76"/>
  <c r="I75"/>
  <c r="I70"/>
  <c r="I69"/>
  <c r="I68"/>
  <c r="I67"/>
  <c r="I66"/>
  <c r="I61"/>
  <c r="I53"/>
  <c r="I51"/>
  <c r="I50"/>
  <c r="I46"/>
  <c r="I45"/>
  <c r="I44"/>
  <c r="H42"/>
  <c r="G42"/>
  <c r="I41"/>
  <c r="I40"/>
  <c r="I38"/>
  <c r="I33"/>
  <c r="I32"/>
  <c r="I30"/>
  <c r="I29"/>
  <c r="I28"/>
  <c r="I27"/>
  <c r="I26"/>
  <c r="I24"/>
  <c r="I23"/>
  <c r="H25"/>
  <c r="H22" s="1"/>
  <c r="F9" i="34" s="1"/>
  <c r="G22" i="29"/>
  <c r="F25"/>
  <c r="F22" s="1"/>
  <c r="F56" s="1"/>
  <c r="E25"/>
  <c r="E22" s="1"/>
  <c r="H14"/>
  <c r="E14"/>
  <c r="E11" s="1"/>
  <c r="I21"/>
  <c r="I20"/>
  <c r="I19"/>
  <c r="I18"/>
  <c r="I17"/>
  <c r="I16"/>
  <c r="I15"/>
  <c r="K78" i="27" l="1"/>
  <c r="H77"/>
  <c r="I77" s="1"/>
  <c r="F24" i="28"/>
  <c r="E24"/>
  <c r="D56"/>
  <c r="E77" i="27"/>
  <c r="G24" i="28"/>
  <c r="H24" s="1"/>
  <c r="H23"/>
  <c r="H48" i="29"/>
  <c r="E48"/>
  <c r="E111" i="27"/>
  <c r="E92"/>
  <c r="F48" i="29"/>
  <c r="F11"/>
  <c r="F9" s="1"/>
  <c r="F34" s="1"/>
  <c r="E56"/>
  <c r="H111" i="27"/>
  <c r="I13" i="29"/>
  <c r="E9"/>
  <c r="E54" s="1"/>
  <c r="F58" i="28"/>
  <c r="D59"/>
  <c r="F59"/>
  <c r="E37"/>
  <c r="G37"/>
  <c r="H39"/>
  <c r="F56"/>
  <c r="E41" i="27"/>
  <c r="M41" s="1"/>
  <c r="I11"/>
  <c r="I28"/>
  <c r="I43"/>
  <c r="I50"/>
  <c r="I57"/>
  <c r="I85"/>
  <c r="I89"/>
  <c r="H92"/>
  <c r="H49" i="29"/>
  <c r="H9" i="28"/>
  <c r="H14"/>
  <c r="H26"/>
  <c r="D37"/>
  <c r="F37"/>
  <c r="H47"/>
  <c r="I62" i="27"/>
  <c r="I99"/>
  <c r="I114"/>
  <c r="G9" i="29"/>
  <c r="E9" i="27"/>
  <c r="E58" i="28"/>
  <c r="E59"/>
  <c r="I132" i="27"/>
  <c r="I124"/>
  <c r="G56" i="29"/>
  <c r="G85" s="1"/>
  <c r="G48"/>
  <c r="G49"/>
  <c r="I36"/>
  <c r="I25"/>
  <c r="I22"/>
  <c r="I14"/>
  <c r="F49"/>
  <c r="I42"/>
  <c r="H56"/>
  <c r="D58" i="28"/>
  <c r="E56"/>
  <c r="G56"/>
  <c r="G58"/>
  <c r="H9" i="27"/>
  <c r="H41"/>
  <c r="H32" i="28"/>
  <c r="H36"/>
  <c r="G59"/>
  <c r="I74" i="29"/>
  <c r="I72"/>
  <c r="I57"/>
  <c r="I55"/>
  <c r="I43"/>
  <c r="I16" i="10"/>
  <c r="I15"/>
  <c r="I14"/>
  <c r="I13"/>
  <c r="I12"/>
  <c r="I11"/>
  <c r="I10"/>
  <c r="I48" i="29" l="1"/>
  <c r="I18" i="27"/>
  <c r="D60" i="28"/>
  <c r="E59" i="29"/>
  <c r="H56" i="28"/>
  <c r="G34" i="29"/>
  <c r="G54"/>
  <c r="E60" i="28"/>
  <c r="F35" i="29"/>
  <c r="G35"/>
  <c r="E34"/>
  <c r="E35"/>
  <c r="E61" i="28"/>
  <c r="I111" i="27"/>
  <c r="I92"/>
  <c r="F54" i="29"/>
  <c r="I94" i="27"/>
  <c r="E74"/>
  <c r="H11" i="29"/>
  <c r="I12"/>
  <c r="E58"/>
  <c r="I49"/>
  <c r="H37" i="28"/>
  <c r="F60"/>
  <c r="F61"/>
  <c r="H57"/>
  <c r="H74" i="27"/>
  <c r="I9"/>
  <c r="I56" i="29"/>
  <c r="D61" i="28"/>
  <c r="G61"/>
  <c r="H59"/>
  <c r="H58"/>
  <c r="G60"/>
  <c r="H66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7"/>
  <c r="I142" i="27"/>
  <c r="I140"/>
  <c r="I133"/>
  <c r="I125"/>
  <c r="I115"/>
  <c r="I112"/>
  <c r="I100"/>
  <c r="I95"/>
  <c r="I93"/>
  <c r="I78"/>
  <c r="I63"/>
  <c r="I58"/>
  <c r="I51"/>
  <c r="I42"/>
  <c r="I29"/>
  <c r="I19"/>
  <c r="I12"/>
  <c r="I10"/>
  <c r="H148" l="1"/>
  <c r="F7" i="34"/>
  <c r="H139" i="27"/>
  <c r="K74"/>
  <c r="E139"/>
  <c r="E141" s="1"/>
  <c r="E62" i="29"/>
  <c r="F59"/>
  <c r="G58"/>
  <c r="D65" i="28"/>
  <c r="E65"/>
  <c r="F58" i="29"/>
  <c r="I41" i="27"/>
  <c r="G59" i="29"/>
  <c r="H61" i="28"/>
  <c r="F65"/>
  <c r="H69" s="1"/>
  <c r="H60"/>
  <c r="E64" i="29"/>
  <c r="I11"/>
  <c r="H9"/>
  <c r="F8" i="34" s="1"/>
  <c r="I74" i="27"/>
  <c r="G65" i="28"/>
  <c r="E71" i="29" l="1"/>
  <c r="E73" s="1"/>
  <c r="F64"/>
  <c r="G64"/>
  <c r="G62"/>
  <c r="F62"/>
  <c r="H34"/>
  <c r="I34" s="1"/>
  <c r="H35"/>
  <c r="I35" s="1"/>
  <c r="H65" i="28"/>
  <c r="H54" i="29"/>
  <c r="I9"/>
  <c r="H141" i="27"/>
  <c r="I139"/>
  <c r="H147" l="1"/>
  <c r="K141"/>
  <c r="F73" i="29"/>
  <c r="I141" i="27"/>
  <c r="G71" i="29"/>
  <c r="G73"/>
  <c r="F71"/>
  <c r="H59"/>
  <c r="H58"/>
  <c r="I54"/>
  <c r="H62" l="1"/>
  <c r="I58"/>
  <c r="H64"/>
  <c r="I64" s="1"/>
  <c r="I59"/>
  <c r="D15" i="34" l="1"/>
  <c r="F15"/>
  <c r="H73" i="29"/>
  <c r="I73" s="1"/>
  <c r="H71"/>
  <c r="I71" s="1"/>
  <c r="I62"/>
  <c r="H68" i="28"/>
</calcChain>
</file>

<file path=xl/sharedStrings.xml><?xml version="1.0" encoding="utf-8"?>
<sst xmlns="http://schemas.openxmlformats.org/spreadsheetml/2006/main" count="1072" uniqueCount="868">
  <si>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</si>
  <si>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</si>
  <si>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</si>
  <si>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</si>
  <si>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</si>
  <si>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</si>
  <si>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</si>
  <si>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ауторским уговорима</t>
  </si>
  <si>
    <t>Смештај и исхрана на терену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</si>
  <si>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</si>
  <si>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</si>
  <si>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</si>
  <si>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</si>
  <si>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</si>
  <si>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</si>
  <si>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</si>
  <si>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</si>
  <si>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</si>
  <si>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</si>
  <si>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</si>
  <si>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</si>
  <si>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</si>
  <si>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</si>
  <si>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</si>
  <si>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</si>
  <si>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</si>
  <si>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</si>
  <si>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</si>
  <si>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</si>
  <si>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</si>
  <si>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</si>
  <si>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</si>
  <si>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</si>
  <si>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</si>
  <si>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</si>
  <si>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</si>
  <si>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</si>
  <si>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</si>
  <si>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</si>
  <si>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</si>
  <si>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</si>
  <si>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</si>
  <si>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</si>
  <si>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</si>
  <si>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</si>
  <si>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</si>
  <si>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</si>
  <si>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</si>
  <si>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</si>
  <si>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</si>
  <si>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</si>
  <si>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</si>
  <si>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</si>
  <si>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</si>
  <si>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</si>
  <si>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</si>
  <si>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</si>
  <si>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</si>
  <si>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</si>
  <si>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</si>
  <si>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</si>
  <si>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</si>
  <si>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</si>
  <si>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</si>
  <si>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</si>
  <si>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 xml:space="preserve">Дневнице на службеном путу </t>
  </si>
  <si>
    <t xml:space="preserve">Накнаде трошкова на службеном путу
 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</si>
  <si>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</si>
  <si>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</si>
  <si>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</si>
  <si>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</si>
  <si>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</si>
  <si>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</si>
  <si>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</si>
  <si>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</si>
  <si>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</si>
  <si>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</si>
  <si>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</si>
  <si>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</si>
  <si>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</si>
  <si>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</si>
  <si>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</si>
  <si>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</si>
  <si>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</si>
  <si>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</si>
  <si>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</si>
  <si>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</si>
  <si>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</si>
  <si>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</si>
  <si>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</si>
  <si>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</si>
  <si>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</si>
  <si>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</si>
  <si>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</si>
  <si>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</si>
  <si>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</si>
  <si>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</si>
  <si>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</si>
  <si>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</si>
  <si>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</si>
  <si>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</si>
  <si>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</si>
  <si>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</si>
  <si>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</si>
  <si>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</si>
  <si>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</si>
  <si>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</si>
  <si>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</si>
  <si>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</si>
  <si>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</si>
  <si>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</si>
  <si>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</si>
  <si>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</si>
  <si>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</si>
  <si>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</si>
  <si>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</si>
  <si>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</si>
  <si>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</si>
  <si>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</si>
  <si>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</si>
  <si>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</si>
  <si>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</si>
  <si>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</si>
  <si>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</si>
  <si>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</si>
  <si>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</si>
  <si>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</si>
  <si>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</si>
  <si>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</si>
  <si>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</si>
  <si>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</si>
  <si>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</si>
  <si>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</si>
  <si>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</si>
  <si>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</si>
  <si>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</si>
  <si>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</si>
  <si>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</si>
  <si>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</si>
  <si>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</si>
  <si>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</si>
  <si>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</si>
  <si>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</si>
  <si>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</si>
  <si>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</si>
  <si>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</si>
  <si>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</si>
  <si>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</si>
  <si>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</si>
  <si>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</si>
  <si>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</si>
  <si>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</si>
  <si>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</si>
  <si>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</si>
  <si>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</si>
  <si>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</si>
  <si>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</si>
  <si>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</si>
  <si>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</si>
  <si>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</si>
  <si>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</si>
  <si>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</si>
  <si>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</si>
  <si>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</si>
  <si>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</si>
  <si>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</si>
  <si>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</si>
  <si>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</si>
  <si>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</si>
  <si>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</si>
  <si>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</si>
  <si>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</si>
  <si>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</si>
  <si>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</si>
  <si>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</si>
  <si>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</si>
  <si>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</si>
  <si>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</si>
  <si>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</si>
  <si>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</si>
  <si>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</si>
  <si>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</si>
  <si>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</si>
  <si>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</si>
  <si>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</si>
  <si>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</si>
  <si>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</si>
  <si>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</si>
  <si>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</si>
  <si>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</si>
  <si>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</si>
  <si>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</si>
  <si>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</si>
  <si>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</si>
  <si>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</si>
  <si>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</si>
  <si>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</si>
  <si>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</si>
  <si>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</si>
  <si>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</si>
  <si>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</si>
  <si>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</si>
  <si>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</si>
  <si>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</si>
  <si>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</si>
  <si>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</si>
  <si>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</si>
  <si>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</si>
  <si>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</si>
  <si>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</si>
  <si>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</si>
  <si>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</si>
  <si>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</si>
  <si>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</si>
  <si>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</si>
  <si>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</si>
  <si>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</si>
  <si>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</si>
  <si>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</si>
  <si>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</si>
  <si>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</si>
  <si>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</si>
  <si>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</si>
  <si>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</si>
  <si>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</si>
  <si>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</si>
  <si>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</si>
  <si>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</si>
  <si>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</si>
  <si>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</si>
  <si>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t>Година уплате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</si>
  <si>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</si>
  <si>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</si>
  <si>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</si>
  <si>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</si>
  <si>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</si>
  <si>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</si>
  <si>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</si>
  <si>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</si>
  <si>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</si>
  <si>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</si>
  <si>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</si>
  <si>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</si>
  <si>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</si>
  <si>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</si>
  <si>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</si>
  <si>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</si>
  <si>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</si>
  <si>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</si>
  <si>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</si>
  <si>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</si>
  <si>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</si>
  <si>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</si>
  <si>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</si>
  <si>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</si>
  <si>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</si>
  <si>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</si>
  <si>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</si>
  <si>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</si>
  <si>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</si>
  <si>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</si>
  <si>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</si>
  <si>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</si>
  <si>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</si>
  <si>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</si>
  <si>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</si>
  <si>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</si>
  <si>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</si>
  <si>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</si>
  <si>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</si>
  <si>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</si>
  <si>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</si>
  <si>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</si>
  <si>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</si>
  <si>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</si>
  <si>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</si>
  <si>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</si>
  <si>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</si>
  <si>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</si>
  <si>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</si>
  <si>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</si>
  <si>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</si>
  <si>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</si>
  <si>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</si>
  <si>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</si>
  <si>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</si>
  <si>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</si>
  <si>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</si>
  <si>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</si>
  <si>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</si>
  <si>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</si>
  <si>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</si>
  <si>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</si>
  <si>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</si>
  <si>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</si>
  <si>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</si>
  <si>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</si>
  <si>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</si>
  <si>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</si>
  <si>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</si>
  <si>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</si>
  <si>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</si>
  <si>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</si>
  <si>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</si>
  <si>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</si>
  <si>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</si>
  <si>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</si>
  <si>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</si>
  <si>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</si>
  <si>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</si>
  <si>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</si>
  <si>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</si>
  <si>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</si>
  <si>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</si>
  <si>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</si>
  <si>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</si>
  <si>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</si>
  <si>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</si>
  <si>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</si>
  <si>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</si>
  <si>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</si>
  <si>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</si>
  <si>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</si>
  <si>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</si>
  <si>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</si>
  <si>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</si>
  <si>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</si>
  <si>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</si>
  <si>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</si>
  <si>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</si>
  <si>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</si>
  <si>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</si>
  <si>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</si>
  <si>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</si>
  <si>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</si>
  <si>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</si>
  <si>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</si>
  <si>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</si>
  <si>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</si>
  <si>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</si>
  <si>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</si>
  <si>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</si>
  <si>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</si>
  <si>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</si>
  <si>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</si>
  <si>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</si>
  <si>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</si>
  <si>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</si>
  <si>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</si>
  <si>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</si>
  <si>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</si>
  <si>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</si>
  <si>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</si>
  <si>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</si>
  <si>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</si>
  <si>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</si>
  <si>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</si>
  <si>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</si>
  <si>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</si>
  <si>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</si>
  <si>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</si>
  <si>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</si>
  <si>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</si>
  <si>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</si>
  <si>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</si>
  <si>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</si>
  <si>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</si>
  <si>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</si>
  <si>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</si>
  <si>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</si>
  <si>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</si>
  <si>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</si>
  <si>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</si>
  <si>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</si>
  <si>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</si>
  <si>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</si>
  <si>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</si>
  <si>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</si>
  <si>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</si>
  <si>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</si>
  <si>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</si>
  <si>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</si>
  <si>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</si>
  <si>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</si>
  <si>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</si>
  <si>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</si>
  <si>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</si>
  <si>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</si>
  <si>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</si>
  <si>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</si>
  <si>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</si>
  <si>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</si>
  <si>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</si>
  <si>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</si>
  <si>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</si>
  <si>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</si>
  <si>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</si>
  <si>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</si>
  <si>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</si>
  <si>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</si>
  <si>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</si>
  <si>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</si>
  <si>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</si>
  <si>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</si>
  <si>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</si>
  <si>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</si>
  <si>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</si>
  <si>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</si>
  <si>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</si>
  <si>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</si>
  <si>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</si>
  <si>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</si>
  <si>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</si>
  <si>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</si>
  <si>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</si>
  <si>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</si>
  <si>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</si>
  <si>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</si>
  <si>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</si>
  <si>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</si>
  <si>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</si>
  <si>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</si>
  <si>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</si>
  <si>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</si>
  <si>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</si>
  <si>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</si>
  <si>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</si>
  <si>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</si>
  <si>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</si>
  <si>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</si>
  <si>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</si>
  <si>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</si>
  <si>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</si>
  <si>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</si>
  <si>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</si>
  <si>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</si>
  <si>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</si>
  <si>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</si>
  <si>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</si>
  <si>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</si>
  <si>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</si>
  <si>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</si>
  <si>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</si>
  <si>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</si>
  <si>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</si>
  <si>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В. ОДЛОЖЕНЕ ПОРЕСКЕ ОБАВЕЗЕ </t>
  </si>
  <si>
    <t>495 (део)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</si>
  <si>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</si>
  <si>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</si>
  <si>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</si>
  <si>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</si>
  <si>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</si>
  <si>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</si>
  <si>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</si>
  <si>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</si>
  <si>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</si>
  <si>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</si>
  <si>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</si>
  <si>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</si>
  <si>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</si>
  <si>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</si>
  <si>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</si>
  <si>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</si>
  <si>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</si>
  <si>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</si>
  <si>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</si>
  <si>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</si>
  <si>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</si>
  <si>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</si>
  <si>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</si>
  <si>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</si>
  <si>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</si>
  <si>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</si>
  <si>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</si>
  <si>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</si>
  <si>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</si>
  <si>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</si>
  <si>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</si>
  <si>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</si>
  <si>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</si>
  <si>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</si>
  <si>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</si>
  <si>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</si>
  <si>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</si>
  <si>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</si>
  <si>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</si>
  <si>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</si>
  <si>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</si>
  <si>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</si>
  <si>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</si>
  <si>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</si>
  <si>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</si>
  <si>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</si>
  <si>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</si>
  <si>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</si>
  <si>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</si>
  <si>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</si>
  <si>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</si>
  <si>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</si>
  <si>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</si>
  <si>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</si>
  <si>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</si>
  <si>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</si>
  <si>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</si>
  <si>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</si>
  <si>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</si>
  <si>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</si>
  <si>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</si>
  <si>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</si>
  <si>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</si>
  <si>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</si>
  <si>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</si>
  <si>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</si>
  <si>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</si>
  <si>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</si>
  <si>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</si>
  <si>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</si>
  <si>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</si>
  <si>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</si>
  <si>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</si>
  <si>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</si>
  <si>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</si>
  <si>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</si>
  <si>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</si>
  <si>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</si>
  <si>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</si>
  <si>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</si>
  <si>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</si>
  <si>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</si>
  <si>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</si>
  <si>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</si>
  <si>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</si>
  <si>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</si>
  <si>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</si>
  <si>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</si>
  <si>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</si>
  <si>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</si>
  <si>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</si>
  <si>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</si>
  <si>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</si>
  <si>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</si>
  <si>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</si>
  <si>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</si>
  <si>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</si>
  <si>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</si>
  <si>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</si>
  <si>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</si>
  <si>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</si>
  <si>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</si>
  <si>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</si>
  <si>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</si>
  <si>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</si>
  <si>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</si>
  <si>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</si>
  <si>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</si>
  <si>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</si>
  <si>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</si>
  <si>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</si>
  <si>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</si>
  <si>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</si>
  <si>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</si>
  <si>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</si>
  <si>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</si>
  <si>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</si>
  <si>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</si>
  <si>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</si>
  <si>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</si>
  <si>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</si>
  <si>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</si>
  <si>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</si>
  <si>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</si>
  <si>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</si>
  <si>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</si>
  <si>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</si>
  <si>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</si>
  <si>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</si>
  <si>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</si>
  <si>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</si>
  <si>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</si>
  <si>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</si>
  <si>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</si>
  <si>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</si>
  <si>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</si>
  <si>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</si>
  <si>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</si>
  <si>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</si>
  <si>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</si>
  <si>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</si>
  <si>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</si>
  <si>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</si>
  <si>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</si>
  <si>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</si>
  <si>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</si>
  <si>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</si>
  <si>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</si>
  <si>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</si>
  <si>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</si>
  <si>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</si>
  <si>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</si>
  <si>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</si>
  <si>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</si>
  <si>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</si>
  <si>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</si>
  <si>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</si>
  <si>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</si>
  <si>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</si>
  <si>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</si>
  <si>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</si>
  <si>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</si>
  <si>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</si>
  <si>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</si>
  <si>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</si>
  <si>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</si>
  <si>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</si>
  <si>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</si>
  <si>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</si>
  <si>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</si>
  <si>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</si>
  <si>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</si>
  <si>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</si>
  <si>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</si>
  <si>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</si>
  <si>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</si>
  <si>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</si>
  <si>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</si>
  <si>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</si>
  <si>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</si>
  <si>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</si>
  <si>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</si>
  <si>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</si>
  <si>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</si>
  <si>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</si>
  <si>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</si>
  <si>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</si>
  <si>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</si>
  <si>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</si>
  <si>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</si>
  <si>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</si>
  <si>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</si>
  <si>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</si>
  <si>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</si>
  <si>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</si>
  <si>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</si>
  <si>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</si>
  <si>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</si>
  <si>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</si>
  <si>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</si>
  <si>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</si>
  <si>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</si>
  <si>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</si>
  <si>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</si>
  <si>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</si>
  <si>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</si>
  <si>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</si>
  <si>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>Стање кредитне задужености 
на __. __. 20__ године* у динарима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</si>
  <si>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</si>
  <si>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</si>
  <si>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</si>
  <si>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</si>
  <si>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</si>
  <si>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</si>
  <si>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</si>
  <si>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</si>
  <si>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</si>
  <si>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</si>
  <si>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</si>
  <si>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</si>
  <si>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</si>
  <si>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</si>
  <si>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</si>
  <si>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</si>
  <si>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</si>
  <si>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</si>
  <si>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</si>
  <si>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</si>
  <si>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</si>
  <si>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</si>
  <si>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</si>
  <si>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</si>
  <si>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</si>
  <si>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</si>
  <si>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</si>
  <si>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</si>
  <si>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</si>
  <si>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</si>
  <si>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</si>
  <si>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</si>
  <si>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</si>
  <si>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</si>
  <si>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Текуће субвенције</t>
  </si>
  <si>
    <t>Капиталне субвнције</t>
  </si>
  <si>
    <t>ГО Гроцика</t>
  </si>
  <si>
    <t>Капиталне субвенције</t>
  </si>
  <si>
    <t>ИЗВОД</t>
  </si>
  <si>
    <t>ТРЕЗОР</t>
  </si>
  <si>
    <t>БЛАГАЈНА</t>
  </si>
  <si>
    <t>ГЛ.БЛ.</t>
  </si>
  <si>
    <t>НЛБ-КОМЕРЦИЈАЛ.БАН</t>
  </si>
  <si>
    <t>НЛБ-КОМЕРЦИЈАЛ.БАН-БОЛ.</t>
  </si>
  <si>
    <t>(1045 - 1046 + 1047 - 1048) ≥ 0</t>
  </si>
  <si>
    <t>Г. СВЕГА ПРИЛИВ ГОТОВИНЕ (3001 + 3017 + 3029)</t>
  </si>
  <si>
    <t>Д. СВЕГА ОДЛИВ ГОТОВИНЕ (3006 + 3023 + 3037)</t>
  </si>
  <si>
    <t>Ђ. НЕТО ПРИЛИВ ГОТОВИНЕ (3048 - 3049) ≥ 0</t>
  </si>
  <si>
    <t>E. НЕТО ОДЛИВ ГОТОВИНЕ (3049 - 3048) ≥ 0</t>
  </si>
  <si>
    <t xml:space="preserve">525=  </t>
  </si>
  <si>
    <t>Расподела остварене добити/покриће губитка</t>
  </si>
  <si>
    <t>Одлуке о расподели остварене добити или покрићу губитка</t>
  </si>
  <si>
    <t>22.06.2022</t>
  </si>
  <si>
    <t>1539</t>
  </si>
  <si>
    <t>10.06.2021</t>
  </si>
  <si>
    <t>1542/1</t>
  </si>
  <si>
    <r>
      <rPr>
        <b/>
        <sz val="12"/>
        <color rgb="FF000000"/>
        <rFont val="Times New Roman"/>
        <family val="1"/>
      </rPr>
      <t xml:space="preserve">Напомена: </t>
    </r>
    <r>
      <rPr>
        <sz val="12"/>
        <color rgb="FF000000"/>
        <rFont val="Times New Roman"/>
        <family val="1"/>
      </rPr>
      <t>Потребно је попунити табелу за последњих пет година</t>
    </r>
  </si>
  <si>
    <t>прнзија</t>
  </si>
  <si>
    <t>Уг.о раду на одређено време</t>
  </si>
  <si>
    <t>Проценат реализације (реализација /                   план 01.01.31.12.2024)</t>
  </si>
  <si>
    <t>08.06.2023</t>
  </si>
  <si>
    <t>1213/1</t>
  </si>
  <si>
    <t>Маса НЕТО зарада (зарада по одбитку припадајућих пореза и доприноса на терет запосленог)  4500</t>
  </si>
  <si>
    <t>Накнаде по уговору о привременим и повременим пословима-5241</t>
  </si>
  <si>
    <t>Накнаде физичким лицима по основу осталих уговора-5259</t>
  </si>
  <si>
    <t>Наканде члановима комисије за ревизију</t>
  </si>
  <si>
    <t>Број чланова комисије за ревизију</t>
  </si>
  <si>
    <t>Хуманитарне активности(5795)</t>
  </si>
  <si>
    <t>Спортске активности(5356)</t>
  </si>
  <si>
    <t>Репрезентација(551)</t>
  </si>
  <si>
    <t xml:space="preserve">Неутрошено од повученог </t>
  </si>
  <si>
    <t xml:space="preserve"> D 4500-NETO</t>
  </si>
  <si>
    <t xml:space="preserve">520= </t>
  </si>
  <si>
    <t xml:space="preserve">524=              </t>
  </si>
  <si>
    <t xml:space="preserve">526= </t>
  </si>
  <si>
    <t>Реклама и пропаганда(5350,4,9)</t>
  </si>
  <si>
    <t>Закључци и напомене</t>
  </si>
  <si>
    <t>Red.br.</t>
  </si>
  <si>
    <t>Процењена остварења индикатора пословања по кварталима</t>
  </si>
  <si>
    <t>Квартал</t>
  </si>
  <si>
    <t>u 000 din</t>
  </si>
  <si>
    <t>Вредност Q1</t>
  </si>
  <si>
    <t>Вредност Q3</t>
  </si>
  <si>
    <t>Вредност Q4</t>
  </si>
  <si>
    <t>Укупан капитал</t>
  </si>
  <si>
    <t>Укупна имовина</t>
  </si>
  <si>
    <t>AOP 0059    0+1+2 (aktiva)</t>
  </si>
  <si>
    <t>Пословни приход</t>
  </si>
  <si>
    <t>Пословни расходи</t>
  </si>
  <si>
    <t>Пословни резултати</t>
  </si>
  <si>
    <t>Број запослених на дан</t>
  </si>
  <si>
    <t>Просечна нето зарада</t>
  </si>
  <si>
    <t>Инвестиције</t>
  </si>
  <si>
    <t>ЕБИТДА</t>
  </si>
  <si>
    <t>РОА</t>
  </si>
  <si>
    <t>РОЕ</t>
  </si>
  <si>
    <t>Оперативни ток готовине</t>
  </si>
  <si>
    <t>Дуг/Капитал</t>
  </si>
  <si>
    <t>Ликвидност</t>
  </si>
  <si>
    <t>Проценат зараде од прилива готовине</t>
  </si>
  <si>
    <t>Кредитна задуженост без гаранција</t>
  </si>
  <si>
    <t>Кредитна задуженост са гаранцијама</t>
  </si>
  <si>
    <t>Укупна кредитна задуженост</t>
  </si>
  <si>
    <t>Најважнија запажања о пословању у посматраном периоду</t>
  </si>
  <si>
    <t xml:space="preserve">III. ДУГОРОЧНА ПАСИВНА ВРЕМЕНСКА РАЗГРАНИЧЕЊА </t>
  </si>
  <si>
    <t>po obrascu 3 (Dragica)</t>
  </si>
  <si>
    <t>2025. година</t>
  </si>
  <si>
    <t>План 2025</t>
  </si>
  <si>
    <t>на дан 31.03.2025.</t>
  </si>
  <si>
    <t>на дан 30.06.2025.</t>
  </si>
  <si>
    <t>на дан 30.09.2025.</t>
  </si>
  <si>
    <t>на дан 31.12.2025.</t>
  </si>
  <si>
    <t>ПОТРАЖИВАЊА за 2025. годииу*</t>
  </si>
  <si>
    <t>ОБАВЕЗЕ за 2025. годииу*</t>
  </si>
  <si>
    <t>Укупан број спорова у 2025 години*</t>
  </si>
  <si>
    <t>Планирано стање 
на дан 31.12.2025. Текућа година</t>
  </si>
  <si>
    <t>План за
01.01-31.12.2025.             Текућа година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</si>
  <si>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</si>
  <si>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24.04.2024</t>
  </si>
  <si>
    <t>1266/1</t>
  </si>
  <si>
    <t>31.03.2025.</t>
  </si>
  <si>
    <t>30.06.2025.</t>
  </si>
  <si>
    <t>30.09.2025.</t>
  </si>
  <si>
    <t>31.12.2025.</t>
  </si>
  <si>
    <t>План 2025 година</t>
  </si>
  <si>
    <r>
      <t xml:space="preserve">mora </t>
    </r>
    <r>
      <rPr>
        <b/>
        <sz val="11"/>
        <rFont val="Times New Roman"/>
        <family val="1"/>
      </rPr>
      <t>ručno zbog minusa</t>
    </r>
  </si>
  <si>
    <r>
      <rPr>
        <b/>
        <sz val="11"/>
        <rFont val="Times New Roman"/>
        <family val="1"/>
      </rPr>
      <t>moram</t>
    </r>
    <r>
      <rPr>
        <b/>
        <sz val="11"/>
        <color rgb="FFFF0000"/>
        <rFont val="Times New Roman"/>
        <family val="1"/>
      </rPr>
      <t xml:space="preserve"> ručno-uneti sa interneta </t>
    </r>
    <r>
      <rPr>
        <b/>
        <sz val="11"/>
        <rFont val="Times New Roman"/>
        <family val="1"/>
      </rPr>
      <t>(adviser.rs)</t>
    </r>
  </si>
  <si>
    <r>
      <t>VII. КРАТКОРОЧНА ПАСИВНА ВРЕМЕНСКА РАЗГРАНИЧЕЊА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(4992)</t>
    </r>
  </si>
  <si>
    <r>
      <t xml:space="preserve">Г. ДУГОРОЧНИ ОДЛОЖЕНИ ПРИХОДИ И ПРИМЉЕНЕ ДОНАЦИЈЕ    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(4950+4951)</t>
    </r>
  </si>
  <si>
    <t>Маса БРУТО 1  зарада (зарада са припадајућим порезом и доприносима на терет запосленог)-520 specifik.</t>
  </si>
  <si>
    <t>Маса БРУТО 2 зарада (зарада са припадајућим порезом и доприносима на терет послодавца)-521 specifik.</t>
  </si>
  <si>
    <r>
      <t>NA</t>
    </r>
    <r>
      <rPr>
        <b/>
        <sz val="9"/>
        <rFont val="Times New Roman"/>
        <family val="1"/>
      </rPr>
      <t xml:space="preserve"> 520 </t>
    </r>
    <r>
      <rPr>
        <b/>
        <sz val="8"/>
        <rFont val="Times New Roman"/>
        <family val="1"/>
        <charset val="238"/>
      </rPr>
      <t xml:space="preserve">DODATI </t>
    </r>
    <r>
      <rPr>
        <b/>
        <sz val="9"/>
        <rFont val="Times New Roman"/>
        <family val="1"/>
      </rPr>
      <t>521=</t>
    </r>
    <r>
      <rPr>
        <b/>
        <sz val="8"/>
        <rFont val="Times New Roman"/>
        <family val="1"/>
        <charset val="238"/>
      </rPr>
      <t xml:space="preserve"> </t>
    </r>
  </si>
  <si>
    <t>Накнаде по уговору о делу-5220</t>
  </si>
  <si>
    <t xml:space="preserve">522=   </t>
  </si>
  <si>
    <t>Наканде члановима надзорног одбора-5260</t>
  </si>
  <si>
    <t xml:space="preserve">Броје чланова надзорног одбора  </t>
  </si>
  <si>
    <t>Превоз запослених на посао и са посла-52910</t>
  </si>
  <si>
    <t xml:space="preserve">52910                   </t>
  </si>
  <si>
    <t>Отпремнина за одлазак у пензију-529010</t>
  </si>
  <si>
    <t>Јубиларне награде-52903</t>
  </si>
  <si>
    <t>Помоћ радницима и породици радника-52904 specifik.</t>
  </si>
  <si>
    <t>Стање на дан 
31.12.2024.
Претходна година(завршни рачун)</t>
  </si>
  <si>
    <t>Реализација 
01.01-31.12.2024.      Претходна година(завршни рачун)</t>
  </si>
  <si>
    <t>Ради чинидбе</t>
  </si>
  <si>
    <t>План за
01.01-31.12.2024.             Претходна  година</t>
  </si>
  <si>
    <t>31.12.2024. (претходна година)</t>
  </si>
  <si>
    <t>UKUPNO  I KAVARTAL</t>
  </si>
  <si>
    <t>01.01.25. 529010, 529011</t>
  </si>
  <si>
    <t>01.01.25. 52903</t>
  </si>
  <si>
    <r>
      <t>01.01.25. 52904-</t>
    </r>
    <r>
      <rPr>
        <b/>
        <sz val="7"/>
        <rFont val="Times New Roman"/>
        <family val="1"/>
      </rPr>
      <t>specifikacija</t>
    </r>
  </si>
  <si>
    <t>престанак радног односа</t>
  </si>
  <si>
    <t>30.06.2025. године*</t>
  </si>
  <si>
    <t>01.01-  30 .06.2025. године*</t>
  </si>
  <si>
    <t>01.01-30.06.2025. године*</t>
  </si>
  <si>
    <t>Стање на дан31.03.2025. године*</t>
  </si>
  <si>
    <t>Стање на дан 30.06.2025. године**</t>
  </si>
  <si>
    <t>Распон планираних и исплаћених зарада у периоду 01.01. до 30.06.2025.</t>
  </si>
  <si>
    <t>Реализација за период 01.01 -30.06.2025. године*</t>
  </si>
  <si>
    <t>01.01  - 30.06.2025. године*</t>
  </si>
  <si>
    <t>БИЛАНС СТАЊА  на дан01.01.-30.06.2025. године*</t>
  </si>
  <si>
    <t>за период од 01.01. до 30.06.2025. године*</t>
  </si>
  <si>
    <t>у периоду од 01.01. до 30.06.2025. године*</t>
  </si>
  <si>
    <t>I kvartal 30.03.2025.</t>
  </si>
  <si>
    <t>0</t>
  </si>
  <si>
    <t>31.03.-29.06.</t>
  </si>
  <si>
    <t>* Последњи дан 30.06.2025. год. за који се извештај саставља</t>
  </si>
  <si>
    <t>**последњи дан 30.06.2025. год. за који се извештај саставља</t>
  </si>
  <si>
    <t>* последњи дан 30.06.2025. за који се извештај саставља</t>
  </si>
  <si>
    <t>dinamika zаposlenih  (obrazac 3) na kraju</t>
  </si>
  <si>
    <t>28.05.2025</t>
  </si>
  <si>
    <t>1552/1</t>
  </si>
  <si>
    <t>SLAVICA</t>
  </si>
  <si>
    <t>1.   тужилац Јарић Никола - тужени ЈП Водовод и канал. Гроцка -II Основни суд у Београду 9 П бр.196/20 - oжалбен</t>
  </si>
  <si>
    <t>2.   тужилац Небојша Обрадовић из Гроцке -  тужени ЈП Водовод и канал. Гроцка - II Основни суд у Београду 19 П бр.1825/20 - oжалбен</t>
  </si>
  <si>
    <t>3.  тужилац Јарић Никола из Гроцке - тужени ЈП Водовод и канал. Гроцка - II Основни суд у Београду 19 П бр.429/20 - oжалбен</t>
  </si>
  <si>
    <t>3.   тужилац ЈП Водовод и канал. Гроцка - тужени Небојша Обрадовић из Гроцке - II Основни суд у Београду 16 П бр.3060/21 - у току</t>
  </si>
  <si>
    <t>1.   тужилац ЈП Водовод и канал. Гроцка - тужени Пејчић Петар из Болеча - II Основни суд у Београду 29 П бр.237/23 - oжалбен</t>
  </si>
  <si>
    <t>4.   тужилац ЈП Водовод и канал. Гроцка - тужени Крантић Негослав из Врчина - II Основни суд у Београду 23 П бр.4146/20 - ожалбено</t>
  </si>
  <si>
    <t>5.  тужилац ЈП Водовод и канал. Гроцка - тужени Зјалић Зоран из Гроцке  II Основни суд у Београду 9 П бр.4791/18 - у прекиду</t>
  </si>
  <si>
    <t>6.  тужилац ЈП Водовод и канал. Гроцка - тужени Петровић Горан из Заклопаче - II Основни суд у Београду 8 П бр.2500/18 -    (поступак чека одлуку суда) донето решење о трошковима (238,-+25.500,-)</t>
  </si>
  <si>
    <t>7.  тужилац ЈП Водовод и канал. Гроцка -  тужени Везенковић Урош из Гроцке - II Основни суд у Београду 28 П бр.742/19 - ожалбено</t>
  </si>
  <si>
    <t>8.    тужилац ЈП Водовод и канал. Гроцка - тужени Ивковић Миодраг из Гроцке - II Основни суд у Београду 15 П бр.1402/18 - ожалбено</t>
  </si>
  <si>
    <t>9.   тужилац ЈП Водовод и канал. Гроцка -тужени Зјалић Зоран из Гроцке - II Основни суд у Београду 7 П бр.1908/19 - ожалбено</t>
  </si>
  <si>
    <t>10.    тужилац ЈП Водовод и канал. Гроцка - тужени Иванов Манолче из Болеча - II Основни суд у Београду 5 П бр.631/18 - ожалбено</t>
  </si>
  <si>
    <t>11.   тужилац ЈП Водовод и канал. Гроцка - тужени Марковић Горан из Мале Иванче - II Основни суд у Београду 28 П бр.355/19 - ожалбено</t>
  </si>
  <si>
    <t>12.    тужилац ЈП Водовод и канал. Гроцка - тужени Микинчић Зоран из Гроцка - - II Основни суд у Београду 25 П бр.1939/23 -  у току</t>
  </si>
  <si>
    <t>5. тужилац Технички преглед Филип д.о.о. Умчари - тужени ЈП Водовод и канал. Гроцка - Привредни суд у Београду 7 П бр.267/25</t>
  </si>
  <si>
    <t>2.    тужилац ЈП Водовод и канал. Гроцка - тужени Валентина Виктор из Врчина - II Основни суд у Београду 24 П бр.2578/22 - oжалбен</t>
  </si>
  <si>
    <t>4.  тужилац Игор Кићовић и Драгана Ивковић - тужени  ЈП Водовод и канал. Гроцка I Основни суд у Београду 13 П1 бр.1380/20 , одбијен тужбени захтев, усвојени трошкови туженог - ожалбено</t>
  </si>
  <si>
    <t>prihod</t>
  </si>
  <si>
    <t>rashod</t>
  </si>
  <si>
    <t>gubitak</t>
  </si>
  <si>
    <r>
      <rPr>
        <b/>
        <u/>
        <sz val="8"/>
        <rFont val="Arial Black"/>
        <family val="2"/>
      </rPr>
      <t xml:space="preserve">ADVISER-KALKUL. PRERAČUN sa bruto na neto   </t>
    </r>
    <r>
      <rPr>
        <b/>
        <sz val="8"/>
        <rFont val="Arial Black"/>
        <family val="2"/>
      </rPr>
      <t xml:space="preserve"> </t>
    </r>
    <r>
      <rPr>
        <b/>
        <u/>
        <sz val="8"/>
        <color rgb="FFFF0000"/>
        <rFont val="Arial Black"/>
        <family val="2"/>
      </rPr>
      <t>АОП 1017</t>
    </r>
    <r>
      <rPr>
        <b/>
        <sz val="8"/>
        <rFont val="Arial Black"/>
        <family val="2"/>
      </rPr>
      <t xml:space="preserve"> =63.622.000,- : 85 = 748.494,- : 6 =124.749,-   (ovo je bruto po zaposlenom - унети на интернет-калкулатор и добија се neto =90.291,- din upisati u hiljadana din. </t>
    </r>
  </si>
  <si>
    <r>
      <t xml:space="preserve">Bruto po zaposlenom </t>
    </r>
    <r>
      <rPr>
        <b/>
        <u/>
        <sz val="9"/>
        <rFont val="Times New Roman"/>
        <family val="1"/>
      </rPr>
      <t>ovo uneti u kalkulator</t>
    </r>
  </si>
  <si>
    <t>kl.3  AOP 0401 (kapital)</t>
  </si>
  <si>
    <r>
      <t xml:space="preserve">AOP 1001                             </t>
    </r>
    <r>
      <rPr>
        <b/>
        <sz val="8"/>
        <rFont val="Arial Black"/>
        <family val="2"/>
      </rPr>
      <t>(k-60,61,62,630,631,64,65, i deo 68)</t>
    </r>
  </si>
  <si>
    <r>
      <t xml:space="preserve">AOP 1013 </t>
    </r>
    <r>
      <rPr>
        <b/>
        <sz val="8"/>
        <rFont val="Arial Black"/>
        <family val="2"/>
      </rPr>
      <t>(k-50,51,52,54,53,55)</t>
    </r>
  </si>
  <si>
    <r>
      <t xml:space="preserve">kada unesem realizaciju u obrasce </t>
    </r>
    <r>
      <rPr>
        <b/>
        <sz val="8"/>
        <color rgb="FFC00000"/>
        <rFont val="Times New Roman"/>
        <family val="1"/>
      </rPr>
      <t>PROVERITI</t>
    </r>
  </si>
  <si>
    <r>
      <t xml:space="preserve">AOP 1055 ili 1056 </t>
    </r>
    <r>
      <rPr>
        <b/>
        <sz val="8"/>
        <rFont val="Arial Black"/>
        <family val="2"/>
      </rPr>
      <t>(dobitak ili gubitak)</t>
    </r>
  </si>
  <si>
    <r>
      <t xml:space="preserve">AOP 1020+1034+1049 </t>
    </r>
    <r>
      <rPr>
        <b/>
        <sz val="8"/>
        <rFont val="Arial Black"/>
        <family val="2"/>
      </rPr>
      <t xml:space="preserve">(k-540,562 i dobitak pre oporezivanja) </t>
    </r>
  </si>
  <si>
    <r>
      <t xml:space="preserve">AOP 1025 ili 1026 </t>
    </r>
    <r>
      <rPr>
        <b/>
        <sz val="8"/>
        <rFont val="Arial Black"/>
        <family val="2"/>
      </rPr>
      <t>(k-poslovni dobitak ili poslovni gubitak)</t>
    </r>
  </si>
  <si>
    <r>
      <t xml:space="preserve">AOP 1055 ili 1056 : 0059 x 100-minus </t>
    </r>
    <r>
      <rPr>
        <b/>
        <sz val="8"/>
        <rFont val="Arial Black"/>
        <family val="2"/>
      </rPr>
      <t>(dobitak ili gubitak : aktiva)</t>
    </r>
  </si>
  <si>
    <r>
      <t xml:space="preserve">AOP 1055 ili 1056 : 0401 x 100-minus </t>
    </r>
    <r>
      <rPr>
        <b/>
        <sz val="8"/>
        <rFont val="Arial Black"/>
        <family val="2"/>
      </rPr>
      <t>(dobitak ili gubitak : kapital)</t>
    </r>
  </si>
  <si>
    <r>
      <t xml:space="preserve">AOP 3015  ili 3016 </t>
    </r>
    <r>
      <rPr>
        <b/>
        <sz val="8"/>
        <rFont val="Arial Black"/>
        <family val="2"/>
      </rPr>
      <t>(priliv ili odliv)</t>
    </r>
  </si>
  <si>
    <r>
      <rPr>
        <b/>
        <sz val="8"/>
        <rFont val="Arial Black"/>
        <family val="2"/>
      </rPr>
      <t xml:space="preserve">deo kl.4 i kl.3  </t>
    </r>
    <r>
      <rPr>
        <b/>
        <sz val="10"/>
        <rFont val="Arial Black"/>
        <family val="2"/>
      </rPr>
      <t xml:space="preserve">0415+0429+0431 : 0401 x 100 </t>
    </r>
    <r>
      <rPr>
        <b/>
        <sz val="8"/>
        <rFont val="Arial Black"/>
        <family val="2"/>
      </rPr>
      <t>(k-40, 41, 498, 467, 42, 43,44,45,46,47,48 i 4992)</t>
    </r>
  </si>
  <si>
    <r>
      <t xml:space="preserve">AOP 0030 </t>
    </r>
    <r>
      <rPr>
        <b/>
        <sz val="8"/>
        <rFont val="Arial Black"/>
        <family val="2"/>
      </rPr>
      <t xml:space="preserve">(kl. 1+2) </t>
    </r>
    <r>
      <rPr>
        <b/>
        <sz val="10"/>
        <rFont val="Arial Black"/>
        <family val="2"/>
      </rPr>
      <t>: 0431x100</t>
    </r>
    <r>
      <rPr>
        <b/>
        <sz val="8"/>
        <rFont val="Arial Black"/>
        <family val="2"/>
      </rPr>
      <t xml:space="preserve"> K-1,20,21,22,27,23,24 i 28)</t>
    </r>
  </si>
  <si>
    <r>
      <t xml:space="preserve">AOP 1016 : </t>
    </r>
    <r>
      <rPr>
        <b/>
        <sz val="11"/>
        <color rgb="FF7030A0"/>
        <rFont val="Arial Black"/>
        <family val="2"/>
      </rPr>
      <t>3001</t>
    </r>
    <r>
      <rPr>
        <b/>
        <sz val="10"/>
        <rFont val="Arial Black"/>
        <family val="2"/>
      </rPr>
      <t xml:space="preserve"> ili 1001    </t>
    </r>
    <r>
      <rPr>
        <b/>
        <sz val="8"/>
        <rFont val="Arial Black"/>
        <family val="2"/>
      </rPr>
      <t>(šta je veće da bi bio manji procenat učešća plate)</t>
    </r>
    <r>
      <rPr>
        <b/>
        <sz val="10"/>
        <rFont val="Arial Black"/>
        <family val="2"/>
      </rPr>
      <t xml:space="preserve">  x  100</t>
    </r>
  </si>
  <si>
    <t>AOP-3001</t>
  </si>
  <si>
    <t>AOP-1001</t>
  </si>
  <si>
    <t>OVO UZETI</t>
  </si>
  <si>
    <t>План Q2</t>
  </si>
  <si>
    <t>Реализација Q2</t>
  </si>
  <si>
    <t>ispraviti Plan za III kvartal</t>
  </si>
</sst>
</file>

<file path=xl/styles.xml><?xml version="1.0" encoding="utf-8"?>
<styleSheet xmlns="http://schemas.openxmlformats.org/spreadsheetml/2006/main">
  <numFmts count="4">
    <numFmt numFmtId="164" formatCode="###0"/>
    <numFmt numFmtId="165" formatCode="#,##0.000"/>
    <numFmt numFmtId="166" formatCode="#,##0.0000"/>
    <numFmt numFmtId="167" formatCode="#,##0.00000"/>
  </numFmts>
  <fonts count="87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</font>
    <font>
      <sz val="12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238"/>
    </font>
    <font>
      <sz val="20"/>
      <name val="Times New Roman"/>
      <family val="1"/>
      <charset val="238"/>
    </font>
    <font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2"/>
    </font>
    <font>
      <b/>
      <sz val="14"/>
      <name val="Times New Roman"/>
      <family val="2"/>
    </font>
    <font>
      <sz val="9"/>
      <name val="Times New Roman"/>
      <family val="2"/>
    </font>
    <font>
      <b/>
      <sz val="7"/>
      <name val="Times New Roman"/>
      <family val="1"/>
    </font>
    <font>
      <sz val="7"/>
      <name val="Times New Roman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name val="Arial Black"/>
      <family val="2"/>
    </font>
    <font>
      <sz val="10"/>
      <color rgb="FFFF0000"/>
      <name val="Arial Black"/>
      <family val="2"/>
    </font>
    <font>
      <b/>
      <sz val="8"/>
      <name val="Arial Black"/>
      <family val="2"/>
    </font>
    <font>
      <b/>
      <sz val="10"/>
      <name val="Arial Black"/>
      <family val="2"/>
    </font>
    <font>
      <sz val="11"/>
      <name val="Arial Black"/>
      <family val="2"/>
    </font>
    <font>
      <sz val="7"/>
      <name val="Arial Black"/>
      <family val="2"/>
    </font>
    <font>
      <b/>
      <u/>
      <sz val="8"/>
      <name val="Arial Black"/>
      <family val="2"/>
    </font>
    <font>
      <b/>
      <sz val="11"/>
      <color rgb="FFFF0000"/>
      <name val="Times New Roman"/>
      <family val="1"/>
    </font>
    <font>
      <b/>
      <sz val="12"/>
      <name val="Arial"/>
      <family val="2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  <charset val="238"/>
    </font>
    <font>
      <b/>
      <sz val="10"/>
      <name val="Arial"/>
      <family val="2"/>
    </font>
    <font>
      <b/>
      <u/>
      <sz val="8"/>
      <color rgb="FFFF0000"/>
      <name val="Arial Black"/>
      <family val="2"/>
    </font>
    <font>
      <b/>
      <sz val="9"/>
      <color rgb="FFFF0000"/>
      <name val="Times New Roman"/>
      <family val="1"/>
    </font>
    <font>
      <b/>
      <sz val="9"/>
      <color rgb="FFFF0000"/>
      <name val="Times New Roman"/>
      <family val="1"/>
      <charset val="238"/>
    </font>
    <font>
      <sz val="7"/>
      <name val="Times New Roman"/>
      <family val="1"/>
    </font>
    <font>
      <b/>
      <u/>
      <sz val="9"/>
      <name val="Times New Roman"/>
      <family val="1"/>
    </font>
    <font>
      <b/>
      <sz val="8"/>
      <color rgb="FFC00000"/>
      <name val="Times New Roman"/>
      <family val="1"/>
    </font>
    <font>
      <b/>
      <sz val="11"/>
      <color rgb="FF7030A0"/>
      <name val="Arial Black"/>
      <family val="2"/>
    </font>
    <font>
      <sz val="8"/>
      <name val="Arial Black"/>
      <family val="2"/>
    </font>
    <font>
      <sz val="8"/>
      <name val="Times New Roman"/>
      <family val="2"/>
    </font>
    <font>
      <b/>
      <sz val="14"/>
      <color rgb="FFFF0000"/>
      <name val="Arial"/>
      <family val="2"/>
    </font>
    <font>
      <b/>
      <sz val="14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9" fontId="25" fillId="0" borderId="0" applyFont="0" applyFill="0" applyBorder="0" applyAlignment="0" applyProtection="0"/>
    <xf numFmtId="0" fontId="25" fillId="0" borderId="0"/>
    <xf numFmtId="0" fontId="10" fillId="0" borderId="0"/>
    <xf numFmtId="0" fontId="58" fillId="0" borderId="0"/>
    <xf numFmtId="0" fontId="25" fillId="0" borderId="0"/>
  </cellStyleXfs>
  <cellXfs count="10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0" fontId="12" fillId="3" borderId="32" xfId="0" applyFont="1" applyFill="1" applyBorder="1"/>
    <xf numFmtId="0" fontId="12" fillId="3" borderId="4" xfId="0" applyFont="1" applyFill="1" applyBorder="1"/>
    <xf numFmtId="0" fontId="12" fillId="3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6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6" fillId="0" borderId="6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49" fontId="11" fillId="0" borderId="77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19" fillId="0" borderId="17" xfId="0" applyFont="1" applyBorder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4" borderId="35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vertical="center" wrapText="1"/>
    </xf>
    <xf numFmtId="0" fontId="16" fillId="0" borderId="23" xfId="0" applyFont="1" applyBorder="1"/>
    <xf numFmtId="0" fontId="7" fillId="0" borderId="23" xfId="0" applyFont="1" applyBorder="1" applyAlignment="1"/>
    <xf numFmtId="3" fontId="7" fillId="0" borderId="0" xfId="0" applyNumberFormat="1" applyFont="1" applyBorder="1" applyAlignment="1">
      <alignment horizontal="right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3" fontId="6" fillId="4" borderId="57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49" fontId="18" fillId="4" borderId="17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7" fillId="4" borderId="83" xfId="0" applyFont="1" applyFill="1" applyBorder="1"/>
    <xf numFmtId="0" fontId="7" fillId="4" borderId="62" xfId="0" applyFont="1" applyFill="1" applyBorder="1"/>
    <xf numFmtId="0" fontId="7" fillId="4" borderId="35" xfId="0" applyFont="1" applyFill="1" applyBorder="1"/>
    <xf numFmtId="0" fontId="7" fillId="4" borderId="57" xfId="0" applyFont="1" applyFill="1" applyBorder="1"/>
    <xf numFmtId="0" fontId="7" fillId="4" borderId="84" xfId="0" applyFont="1" applyFill="1" applyBorder="1"/>
    <xf numFmtId="0" fontId="20" fillId="4" borderId="35" xfId="0" applyFont="1" applyFill="1" applyBorder="1" applyAlignment="1">
      <alignment horizontal="center" vertical="center" wrapText="1"/>
    </xf>
    <xf numFmtId="49" fontId="20" fillId="4" borderId="34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/>
    </xf>
    <xf numFmtId="3" fontId="5" fillId="4" borderId="76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5" borderId="101" xfId="0" applyNumberFormat="1" applyFont="1" applyFill="1" applyBorder="1" applyAlignment="1" applyProtection="1">
      <alignment horizontal="center" vertical="center" wrapText="1"/>
    </xf>
    <xf numFmtId="0" fontId="35" fillId="5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6" borderId="105" xfId="0" applyNumberFormat="1" applyFont="1" applyFill="1" applyBorder="1" applyAlignment="1" applyProtection="1">
      <alignment horizontal="center" vertical="center"/>
    </xf>
    <xf numFmtId="4" fontId="37" fillId="6" borderId="106" xfId="0" applyNumberFormat="1" applyFont="1" applyFill="1" applyBorder="1" applyAlignment="1" applyProtection="1">
      <alignment horizontal="center" vertical="center"/>
    </xf>
    <xf numFmtId="4" fontId="37" fillId="4" borderId="105" xfId="0" applyNumberFormat="1" applyFont="1" applyFill="1" applyBorder="1" applyAlignment="1" applyProtection="1">
      <alignment horizontal="center" vertical="center"/>
    </xf>
    <xf numFmtId="4" fontId="37" fillId="4" borderId="106" xfId="0" applyNumberFormat="1" applyFont="1" applyFill="1" applyBorder="1" applyAlignment="1" applyProtection="1">
      <alignment horizontal="center" vertical="center"/>
    </xf>
    <xf numFmtId="4" fontId="37" fillId="4" borderId="111" xfId="0" applyNumberFormat="1" applyFont="1" applyFill="1" applyBorder="1" applyAlignment="1" applyProtection="1">
      <alignment horizontal="center" vertical="center"/>
    </xf>
    <xf numFmtId="4" fontId="37" fillId="5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5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0" fontId="7" fillId="3" borderId="23" xfId="0" applyFont="1" applyFill="1" applyBorder="1" applyAlignment="1">
      <alignment vertical="center" wrapText="1"/>
    </xf>
    <xf numFmtId="0" fontId="7" fillId="4" borderId="35" xfId="0" applyFont="1" applyFill="1" applyBorder="1" applyAlignment="1">
      <alignment vertical="center" wrapText="1"/>
    </xf>
    <xf numFmtId="0" fontId="37" fillId="6" borderId="112" xfId="0" applyNumberFormat="1" applyFont="1" applyFill="1" applyBorder="1" applyAlignment="1" applyProtection="1"/>
    <xf numFmtId="0" fontId="37" fillId="4" borderId="112" xfId="0" applyNumberFormat="1" applyFont="1" applyFill="1" applyBorder="1" applyAlignment="1" applyProtection="1"/>
    <xf numFmtId="4" fontId="37" fillId="5" borderId="102" xfId="0" applyNumberFormat="1" applyFont="1" applyFill="1" applyBorder="1" applyAlignment="1" applyProtection="1"/>
    <xf numFmtId="0" fontId="19" fillId="0" borderId="0" xfId="0" applyFont="1"/>
    <xf numFmtId="0" fontId="6" fillId="4" borderId="21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17" xfId="0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" fontId="12" fillId="0" borderId="19" xfId="0" applyNumberFormat="1" applyFont="1" applyBorder="1"/>
    <xf numFmtId="4" fontId="12" fillId="0" borderId="6" xfId="0" applyNumberFormat="1" applyFont="1" applyBorder="1"/>
    <xf numFmtId="4" fontId="12" fillId="4" borderId="5" xfId="0" applyNumberFormat="1" applyFont="1" applyFill="1" applyBorder="1"/>
    <xf numFmtId="4" fontId="12" fillId="0" borderId="15" xfId="0" applyNumberFormat="1" applyFont="1" applyBorder="1"/>
    <xf numFmtId="4" fontId="40" fillId="4" borderId="37" xfId="0" applyNumberFormat="1" applyFont="1" applyFill="1" applyBorder="1"/>
    <xf numFmtId="0" fontId="15" fillId="0" borderId="0" xfId="0" applyFont="1"/>
    <xf numFmtId="0" fontId="6" fillId="0" borderId="23" xfId="0" applyFont="1" applyBorder="1"/>
    <xf numFmtId="0" fontId="6" fillId="0" borderId="23" xfId="0" applyFont="1" applyBorder="1" applyAlignment="1"/>
    <xf numFmtId="3" fontId="0" fillId="0" borderId="0" xfId="0" applyNumberFormat="1"/>
    <xf numFmtId="0" fontId="7" fillId="0" borderId="0" xfId="0" applyFont="1" applyFill="1"/>
    <xf numFmtId="0" fontId="15" fillId="0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right" vertical="center"/>
    </xf>
    <xf numFmtId="0" fontId="6" fillId="0" borderId="64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3" fontId="16" fillId="0" borderId="69" xfId="0" applyNumberFormat="1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9" fontId="7" fillId="0" borderId="47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9" fontId="7" fillId="0" borderId="7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Fill="1"/>
    <xf numFmtId="0" fontId="16" fillId="0" borderId="0" xfId="0" applyFont="1" applyFill="1" applyBorder="1"/>
    <xf numFmtId="0" fontId="7" fillId="0" borderId="0" xfId="0" applyFont="1" applyFill="1" applyAlignment="1">
      <alignment vertical="center"/>
    </xf>
    <xf numFmtId="0" fontId="15" fillId="0" borderId="60" xfId="0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3" fontId="16" fillId="0" borderId="2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9" fontId="13" fillId="0" borderId="47" xfId="0" applyNumberFormat="1" applyFont="1" applyFill="1" applyBorder="1" applyAlignment="1">
      <alignment vertical="center"/>
    </xf>
    <xf numFmtId="49" fontId="7" fillId="0" borderId="22" xfId="0" applyNumberFormat="1" applyFont="1" applyFill="1" applyBorder="1" applyAlignment="1">
      <alignment horizontal="center" vertical="center" wrapText="1"/>
    </xf>
    <xf numFmtId="9" fontId="13" fillId="0" borderId="7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9" fontId="13" fillId="0" borderId="69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30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9" fontId="16" fillId="0" borderId="71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9" fontId="16" fillId="0" borderId="69" xfId="0" applyNumberFormat="1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vertical="center" wrapText="1"/>
    </xf>
    <xf numFmtId="0" fontId="31" fillId="4" borderId="1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 wrapText="1"/>
    </xf>
    <xf numFmtId="9" fontId="15" fillId="4" borderId="71" xfId="0" applyNumberFormat="1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9" fontId="14" fillId="4" borderId="71" xfId="0" applyNumberFormat="1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9" fontId="6" fillId="4" borderId="71" xfId="0" applyNumberFormat="1" applyFont="1" applyFill="1" applyBorder="1" applyAlignment="1">
      <alignment horizontal="center" vertical="center"/>
    </xf>
    <xf numFmtId="0" fontId="31" fillId="4" borderId="89" xfId="0" applyFont="1" applyFill="1" applyBorder="1" applyAlignment="1">
      <alignment vertical="center" wrapText="1"/>
    </xf>
    <xf numFmtId="0" fontId="31" fillId="4" borderId="90" xfId="0" applyFont="1" applyFill="1" applyBorder="1" applyAlignment="1">
      <alignment vertical="center" wrapText="1"/>
    </xf>
    <xf numFmtId="0" fontId="5" fillId="0" borderId="52" xfId="1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left" vertical="center"/>
    </xf>
    <xf numFmtId="0" fontId="11" fillId="0" borderId="75" xfId="0" applyFont="1" applyFill="1" applyBorder="1" applyAlignment="1">
      <alignment horizontal="left" vertical="center"/>
    </xf>
    <xf numFmtId="3" fontId="11" fillId="0" borderId="75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3" fontId="11" fillId="0" borderId="28" xfId="0" applyNumberFormat="1" applyFont="1" applyFill="1" applyBorder="1" applyAlignment="1">
      <alignment horizontal="center"/>
    </xf>
    <xf numFmtId="0" fontId="11" fillId="0" borderId="75" xfId="0" applyFont="1" applyFill="1" applyBorder="1" applyAlignment="1">
      <alignment horizontal="left" vertical="center" wrapText="1"/>
    </xf>
    <xf numFmtId="0" fontId="11" fillId="0" borderId="77" xfId="0" applyFont="1" applyFill="1" applyBorder="1" applyAlignment="1">
      <alignment horizontal="left" vertical="center" wrapText="1"/>
    </xf>
    <xf numFmtId="4" fontId="11" fillId="0" borderId="0" xfId="0" applyNumberFormat="1" applyFont="1"/>
    <xf numFmtId="4" fontId="16" fillId="0" borderId="0" xfId="0" applyNumberFormat="1" applyFont="1"/>
    <xf numFmtId="0" fontId="14" fillId="0" borderId="28" xfId="0" applyFont="1" applyFill="1" applyBorder="1" applyAlignment="1">
      <alignment horizontal="center" vertical="center" wrapText="1"/>
    </xf>
    <xf numFmtId="49" fontId="13" fillId="0" borderId="28" xfId="0" applyNumberFormat="1" applyFont="1" applyFill="1" applyBorder="1" applyAlignment="1">
      <alignment horizontal="center" vertical="center" wrapText="1"/>
    </xf>
    <xf numFmtId="49" fontId="14" fillId="0" borderId="28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vertical="center"/>
    </xf>
    <xf numFmtId="3" fontId="13" fillId="0" borderId="19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16" fillId="0" borderId="119" xfId="0" applyNumberFormat="1" applyFont="1" applyFill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9" fontId="15" fillId="0" borderId="19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4" fontId="40" fillId="4" borderId="5" xfId="0" applyNumberFormat="1" applyFont="1" applyFill="1" applyBorder="1"/>
    <xf numFmtId="0" fontId="2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9" fillId="0" borderId="48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34" fillId="0" borderId="0" xfId="0" applyNumberFormat="1" applyFont="1" applyFill="1" applyAlignment="1" applyProtection="1">
      <alignment horizontal="center" vertical="center"/>
    </xf>
    <xf numFmtId="0" fontId="34" fillId="3" borderId="0" xfId="0" applyNumberFormat="1" applyFont="1" applyFill="1" applyAlignment="1" applyProtection="1">
      <alignment horizontal="center" vertical="center"/>
    </xf>
    <xf numFmtId="0" fontId="33" fillId="3" borderId="0" xfId="0" applyNumberFormat="1" applyFont="1" applyFill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/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4" borderId="7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center" wrapText="1"/>
    </xf>
    <xf numFmtId="0" fontId="1" fillId="4" borderId="64" xfId="0" applyNumberFormat="1" applyFont="1" applyFill="1" applyBorder="1" applyAlignment="1" applyProtection="1">
      <alignment horizontal="center" vertical="center" wrapText="1"/>
    </xf>
    <xf numFmtId="0" fontId="1" fillId="4" borderId="25" xfId="0" applyNumberFormat="1" applyFont="1" applyFill="1" applyBorder="1" applyAlignment="1" applyProtection="1">
      <alignment horizontal="center" vertical="center" wrapText="1"/>
    </xf>
    <xf numFmtId="0" fontId="1" fillId="4" borderId="35" xfId="0" applyNumberFormat="1" applyFont="1" applyFill="1" applyBorder="1" applyAlignment="1" applyProtection="1">
      <alignment horizontal="center" vertical="center" wrapText="1"/>
    </xf>
    <xf numFmtId="0" fontId="1" fillId="4" borderId="16" xfId="0" applyNumberFormat="1" applyFont="1" applyFill="1" applyBorder="1" applyAlignment="1" applyProtection="1">
      <alignment horizontal="center" vertical="center" wrapText="1"/>
    </xf>
    <xf numFmtId="0" fontId="1" fillId="4" borderId="65" xfId="0" applyNumberFormat="1" applyFont="1" applyFill="1" applyBorder="1" applyAlignment="1" applyProtection="1">
      <alignment horizontal="center" vertical="center" wrapText="1"/>
    </xf>
    <xf numFmtId="0" fontId="1" fillId="4" borderId="31" xfId="0" applyNumberFormat="1" applyFont="1" applyFill="1" applyBorder="1" applyAlignment="1" applyProtection="1">
      <alignment horizontal="center" vertical="center" wrapText="1"/>
    </xf>
    <xf numFmtId="4" fontId="19" fillId="0" borderId="38" xfId="0" applyNumberFormat="1" applyFont="1" applyBorder="1" applyAlignment="1">
      <alignment horizontal="center" vertical="center" wrapText="1"/>
    </xf>
    <xf numFmtId="4" fontId="19" fillId="0" borderId="48" xfId="2" applyNumberFormat="1" applyFont="1" applyBorder="1" applyAlignment="1">
      <alignment horizontal="center" vertical="center"/>
    </xf>
    <xf numFmtId="4" fontId="19" fillId="0" borderId="33" xfId="0" applyNumberFormat="1" applyFont="1" applyBorder="1" applyAlignment="1">
      <alignment horizontal="center" vertical="center" wrapText="1"/>
    </xf>
    <xf numFmtId="4" fontId="19" fillId="0" borderId="18" xfId="0" applyNumberFormat="1" applyFont="1" applyBorder="1" applyAlignment="1">
      <alignment horizontal="center" vertical="center"/>
    </xf>
    <xf numFmtId="4" fontId="19" fillId="0" borderId="43" xfId="0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horizontal="center" vertical="center" wrapText="1"/>
    </xf>
    <xf numFmtId="0" fontId="1" fillId="4" borderId="64" xfId="0" applyNumberFormat="1" applyFont="1" applyFill="1" applyBorder="1" applyAlignment="1" applyProtection="1">
      <alignment horizontal="center" vertical="center"/>
    </xf>
    <xf numFmtId="0" fontId="1" fillId="4" borderId="62" xfId="0" applyNumberFormat="1" applyFont="1" applyFill="1" applyBorder="1" applyAlignment="1" applyProtection="1">
      <alignment horizontal="center" vertical="center" wrapText="1"/>
    </xf>
    <xf numFmtId="4" fontId="19" fillId="0" borderId="43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vertical="center"/>
    </xf>
    <xf numFmtId="4" fontId="19" fillId="4" borderId="62" xfId="0" applyNumberFormat="1" applyFont="1" applyFill="1" applyBorder="1" applyAlignment="1" applyProtection="1">
      <alignment horizontal="left" vertical="center"/>
    </xf>
    <xf numFmtId="0" fontId="19" fillId="4" borderId="63" xfId="0" applyNumberFormat="1" applyFont="1" applyFill="1" applyBorder="1" applyAlignment="1" applyProtection="1">
      <alignment horizontal="left" vertical="center"/>
    </xf>
    <xf numFmtId="0" fontId="19" fillId="3" borderId="61" xfId="0" applyNumberFormat="1" applyFont="1" applyFill="1" applyBorder="1" applyAlignment="1" applyProtection="1">
      <alignment horizontal="center" vertical="center"/>
    </xf>
    <xf numFmtId="0" fontId="19" fillId="3" borderId="30" xfId="0" applyNumberFormat="1" applyFont="1" applyFill="1" applyBorder="1" applyAlignment="1" applyProtection="1">
      <alignment horizontal="left" vertical="center"/>
    </xf>
    <xf numFmtId="3" fontId="19" fillId="3" borderId="30" xfId="0" applyNumberFormat="1" applyFont="1" applyFill="1" applyBorder="1" applyAlignment="1" applyProtection="1">
      <alignment horizontal="center" vertical="center"/>
    </xf>
    <xf numFmtId="0" fontId="19" fillId="3" borderId="69" xfId="0" applyNumberFormat="1" applyFont="1" applyFill="1" applyBorder="1" applyAlignment="1" applyProtection="1">
      <alignment horizontal="center" vertical="center" wrapText="1"/>
    </xf>
    <xf numFmtId="4" fontId="19" fillId="0" borderId="34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4" fontId="19" fillId="4" borderId="20" xfId="0" applyNumberFormat="1" applyFont="1" applyFill="1" applyBorder="1" applyAlignment="1" applyProtection="1">
      <alignment horizontal="left" vertical="center"/>
    </xf>
    <xf numFmtId="3" fontId="16" fillId="0" borderId="0" xfId="0" applyNumberFormat="1" applyFont="1"/>
    <xf numFmtId="3" fontId="7" fillId="0" borderId="28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49" fontId="14" fillId="4" borderId="28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3" fontId="6" fillId="4" borderId="28" xfId="0" applyNumberFormat="1" applyFont="1" applyFill="1" applyBorder="1" applyAlignment="1">
      <alignment horizontal="center" vertical="center"/>
    </xf>
    <xf numFmtId="3" fontId="16" fillId="0" borderId="0" xfId="0" applyNumberFormat="1" applyFont="1" applyFill="1"/>
    <xf numFmtId="3" fontId="13" fillId="0" borderId="40" xfId="0" applyNumberFormat="1" applyFont="1" applyFill="1" applyBorder="1" applyAlignment="1">
      <alignment vertical="center"/>
    </xf>
    <xf numFmtId="9" fontId="16" fillId="0" borderId="0" xfId="0" applyNumberFormat="1" applyFont="1" applyFill="1" applyBorder="1" applyAlignment="1">
      <alignment horizontal="center" vertical="center"/>
    </xf>
    <xf numFmtId="3" fontId="45" fillId="0" borderId="0" xfId="0" applyNumberFormat="1" applyFont="1" applyAlignment="1">
      <alignment vertical="center" wrapText="1"/>
    </xf>
    <xf numFmtId="0" fontId="46" fillId="0" borderId="0" xfId="0" applyFont="1"/>
    <xf numFmtId="3" fontId="46" fillId="0" borderId="0" xfId="0" applyNumberFormat="1" applyFont="1"/>
    <xf numFmtId="3" fontId="45" fillId="0" borderId="0" xfId="0" applyNumberFormat="1" applyFont="1"/>
    <xf numFmtId="0" fontId="45" fillId="0" borderId="0" xfId="0" applyFont="1"/>
    <xf numFmtId="0" fontId="14" fillId="0" borderId="0" xfId="0" applyFont="1" applyBorder="1"/>
    <xf numFmtId="0" fontId="14" fillId="0" borderId="0" xfId="0" applyFont="1"/>
    <xf numFmtId="3" fontId="47" fillId="0" borderId="0" xfId="0" applyNumberFormat="1" applyFont="1" applyBorder="1"/>
    <xf numFmtId="4" fontId="48" fillId="0" borderId="19" xfId="0" applyNumberFormat="1" applyFont="1" applyFill="1" applyBorder="1"/>
    <xf numFmtId="4" fontId="48" fillId="0" borderId="6" xfId="0" applyNumberFormat="1" applyFont="1" applyFill="1" applyBorder="1"/>
    <xf numFmtId="0" fontId="49" fillId="0" borderId="0" xfId="0" applyFont="1" applyAlignment="1">
      <alignment horizontal="center"/>
    </xf>
    <xf numFmtId="3" fontId="16" fillId="0" borderId="0" xfId="0" applyNumberFormat="1" applyFont="1" applyFill="1" applyAlignment="1"/>
    <xf numFmtId="3" fontId="16" fillId="0" borderId="0" xfId="0" applyNumberFormat="1" applyFont="1" applyAlignment="1"/>
    <xf numFmtId="3" fontId="15" fillId="0" borderId="0" xfId="0" applyNumberFormat="1" applyFont="1" applyFill="1" applyAlignment="1"/>
    <xf numFmtId="3" fontId="15" fillId="0" borderId="0" xfId="0" applyNumberFormat="1" applyFont="1" applyAlignment="1"/>
    <xf numFmtId="3" fontId="16" fillId="0" borderId="0" xfId="0" applyNumberFormat="1" applyFont="1" applyFill="1" applyBorder="1"/>
    <xf numFmtId="3" fontId="1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0" xfId="0" applyNumberFormat="1" applyFont="1" applyFill="1" applyBorder="1" applyAlignment="1" applyProtection="1">
      <alignment horizontal="center" vertical="center" wrapText="1"/>
    </xf>
    <xf numFmtId="0" fontId="6" fillId="0" borderId="58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68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center" vertical="center" wrapText="1"/>
    </xf>
    <xf numFmtId="0" fontId="19" fillId="0" borderId="49" xfId="0" applyNumberFormat="1" applyFont="1" applyFill="1" applyBorder="1" applyAlignment="1" applyProtection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4" fontId="19" fillId="0" borderId="49" xfId="2" applyNumberFormat="1" applyFont="1" applyBorder="1" applyAlignment="1">
      <alignment horizontal="center" vertical="center"/>
    </xf>
    <xf numFmtId="4" fontId="19" fillId="0" borderId="37" xfId="0" applyNumberFormat="1" applyFont="1" applyBorder="1" applyAlignment="1">
      <alignment horizontal="center" vertical="center" wrapText="1"/>
    </xf>
    <xf numFmtId="0" fontId="6" fillId="0" borderId="62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3" fontId="19" fillId="0" borderId="9" xfId="0" applyNumberFormat="1" applyFont="1" applyBorder="1" applyAlignment="1">
      <alignment horizontal="center" vertical="center" wrapText="1"/>
    </xf>
    <xf numFmtId="4" fontId="19" fillId="0" borderId="20" xfId="0" applyNumberFormat="1" applyFont="1" applyFill="1" applyBorder="1" applyAlignment="1" applyProtection="1">
      <alignment horizontal="center" vertical="center" wrapText="1"/>
    </xf>
    <xf numFmtId="4" fontId="19" fillId="0" borderId="7" xfId="2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49" fontId="12" fillId="2" borderId="17" xfId="1" applyNumberFormat="1" applyFont="1" applyFill="1" applyBorder="1" applyAlignment="1">
      <alignment horizontal="center" vertical="center"/>
    </xf>
    <xf numFmtId="49" fontId="12" fillId="2" borderId="2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8" xfId="1" applyFont="1" applyFill="1" applyBorder="1" applyAlignment="1">
      <alignment horizontal="left" vertical="center" wrapText="1"/>
    </xf>
    <xf numFmtId="49" fontId="12" fillId="2" borderId="28" xfId="1" applyNumberFormat="1" applyFont="1" applyFill="1" applyBorder="1" applyAlignment="1">
      <alignment horizontal="left" vertical="center" wrapText="1"/>
    </xf>
    <xf numFmtId="0" fontId="12" fillId="2" borderId="28" xfId="1" applyFont="1" applyFill="1" applyBorder="1" applyAlignment="1">
      <alignment horizontal="left" vertical="center"/>
    </xf>
    <xf numFmtId="0" fontId="12" fillId="2" borderId="13" xfId="1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4" borderId="75" xfId="0" applyFont="1" applyFill="1" applyBorder="1" applyAlignment="1">
      <alignment horizontal="center" vertical="center" wrapText="1"/>
    </xf>
    <xf numFmtId="0" fontId="14" fillId="4" borderId="75" xfId="0" applyFont="1" applyFill="1" applyBorder="1" applyAlignment="1">
      <alignment horizontal="left" vertical="center"/>
    </xf>
    <xf numFmtId="49" fontId="11" fillId="4" borderId="75" xfId="0" applyNumberFormat="1" applyFont="1" applyFill="1" applyBorder="1" applyAlignment="1">
      <alignment horizontal="center" vertical="center"/>
    </xf>
    <xf numFmtId="0" fontId="11" fillId="4" borderId="75" xfId="0" applyFont="1" applyFill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wrapText="1"/>
    </xf>
    <xf numFmtId="3" fontId="11" fillId="0" borderId="6" xfId="0" applyNumberFormat="1" applyFont="1" applyBorder="1" applyAlignment="1">
      <alignment horizontal="center" wrapText="1"/>
    </xf>
    <xf numFmtId="3" fontId="11" fillId="0" borderId="6" xfId="0" applyNumberFormat="1" applyFont="1" applyBorder="1" applyAlignment="1">
      <alignment horizontal="center"/>
    </xf>
    <xf numFmtId="3" fontId="11" fillId="0" borderId="6" xfId="0" applyNumberFormat="1" applyFont="1" applyFill="1" applyBorder="1" applyAlignment="1">
      <alignment horizontal="center" wrapText="1"/>
    </xf>
    <xf numFmtId="3" fontId="11" fillId="0" borderId="5" xfId="0" applyNumberFormat="1" applyFont="1" applyFill="1" applyBorder="1" applyAlignment="1">
      <alignment horizontal="center" wrapText="1"/>
    </xf>
    <xf numFmtId="3" fontId="51" fillId="0" borderId="0" xfId="0" applyNumberFormat="1" applyFont="1" applyBorder="1" applyAlignment="1">
      <alignment horizontal="center"/>
    </xf>
    <xf numFmtId="3" fontId="51" fillId="0" borderId="0" xfId="0" applyNumberFormat="1" applyFont="1" applyAlignment="1">
      <alignment horizontal="center"/>
    </xf>
    <xf numFmtId="3" fontId="11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4" fontId="11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/>
    <xf numFmtId="3" fontId="11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/>
    <xf numFmtId="0" fontId="6" fillId="0" borderId="0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68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16" fillId="0" borderId="37" xfId="0" applyNumberFormat="1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0" fontId="52" fillId="0" borderId="0" xfId="3" applyNumberFormat="1" applyFont="1" applyFill="1" applyAlignment="1" applyProtection="1">
      <alignment horizontal="center"/>
    </xf>
    <xf numFmtId="0" fontId="53" fillId="0" borderId="0" xfId="3" applyNumberFormat="1" applyFont="1" applyFill="1" applyAlignment="1" applyProtection="1"/>
    <xf numFmtId="0" fontId="52" fillId="0" borderId="0" xfId="3" applyNumberFormat="1" applyFont="1" applyFill="1" applyAlignment="1" applyProtection="1"/>
    <xf numFmtId="3" fontId="54" fillId="0" borderId="0" xfId="3" applyNumberFormat="1" applyFont="1" applyFill="1" applyAlignment="1" applyProtection="1"/>
    <xf numFmtId="0" fontId="6" fillId="0" borderId="36" xfId="3" applyNumberFormat="1" applyFont="1" applyFill="1" applyBorder="1" applyAlignment="1" applyProtection="1">
      <alignment horizontal="center"/>
    </xf>
    <xf numFmtId="0" fontId="6" fillId="0" borderId="26" xfId="3" applyNumberFormat="1" applyFont="1" applyFill="1" applyBorder="1" applyAlignment="1" applyProtection="1">
      <alignment horizontal="center"/>
    </xf>
    <xf numFmtId="3" fontId="31" fillId="0" borderId="0" xfId="3" applyNumberFormat="1" applyFont="1" applyFill="1" applyBorder="1" applyAlignment="1" applyProtection="1">
      <alignment wrapText="1"/>
    </xf>
    <xf numFmtId="3" fontId="31" fillId="0" borderId="0" xfId="3" applyNumberFormat="1" applyFont="1" applyFill="1" applyAlignment="1" applyProtection="1">
      <alignment wrapText="1"/>
    </xf>
    <xf numFmtId="165" fontId="54" fillId="0" borderId="0" xfId="3" applyNumberFormat="1" applyFont="1" applyFill="1" applyAlignment="1" applyProtection="1"/>
    <xf numFmtId="0" fontId="54" fillId="0" borderId="0" xfId="3" applyNumberFormat="1" applyFont="1" applyFill="1" applyAlignment="1" applyProtection="1"/>
    <xf numFmtId="0" fontId="6" fillId="0" borderId="67" xfId="3" applyNumberFormat="1" applyFont="1" applyFill="1" applyBorder="1" applyAlignment="1" applyProtection="1">
      <alignment horizontal="center"/>
    </xf>
    <xf numFmtId="0" fontId="25" fillId="0" borderId="0" xfId="3" applyFont="1" applyAlignment="1">
      <alignment horizontal="center"/>
    </xf>
    <xf numFmtId="0" fontId="25" fillId="0" borderId="0" xfId="3" applyFont="1"/>
    <xf numFmtId="3" fontId="57" fillId="0" borderId="0" xfId="3" applyNumberFormat="1" applyFont="1"/>
    <xf numFmtId="165" fontId="57" fillId="0" borderId="0" xfId="3" applyNumberFormat="1" applyFont="1"/>
    <xf numFmtId="0" fontId="57" fillId="0" borderId="0" xfId="3" applyFont="1"/>
    <xf numFmtId="3" fontId="6" fillId="4" borderId="15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60" fillId="0" borderId="0" xfId="0" applyFont="1"/>
    <xf numFmtId="0" fontId="19" fillId="0" borderId="8" xfId="0" applyNumberFormat="1" applyFont="1" applyFill="1" applyBorder="1" applyAlignment="1" applyProtection="1">
      <alignment horizontal="center" vertical="center" wrapText="1"/>
    </xf>
    <xf numFmtId="3" fontId="19" fillId="0" borderId="9" xfId="0" applyNumberFormat="1" applyFont="1" applyFill="1" applyBorder="1" applyAlignment="1">
      <alignment horizontal="center" vertical="center" wrapText="1"/>
    </xf>
    <xf numFmtId="0" fontId="30" fillId="0" borderId="0" xfId="3" applyNumberFormat="1" applyFont="1" applyFill="1" applyAlignment="1" applyProtection="1">
      <alignment horizontal="center"/>
    </xf>
    <xf numFmtId="0" fontId="63" fillId="0" borderId="0" xfId="3" applyNumberFormat="1" applyFont="1" applyFill="1" applyAlignment="1" applyProtection="1"/>
    <xf numFmtId="0" fontId="63" fillId="0" borderId="0" xfId="3" applyNumberFormat="1" applyFont="1" applyFill="1" applyAlignment="1" applyProtection="1">
      <alignment horizontal="right"/>
    </xf>
    <xf numFmtId="0" fontId="61" fillId="7" borderId="35" xfId="3" applyNumberFormat="1" applyFont="1" applyFill="1" applyBorder="1" applyAlignment="1" applyProtection="1">
      <alignment vertical="center" wrapText="1"/>
    </xf>
    <xf numFmtId="0" fontId="64" fillId="0" borderId="0" xfId="3" applyNumberFormat="1" applyFont="1" applyFill="1" applyAlignment="1" applyProtection="1"/>
    <xf numFmtId="3" fontId="61" fillId="0" borderId="0" xfId="3" applyNumberFormat="1" applyFont="1" applyFill="1" applyBorder="1" applyAlignment="1" applyProtection="1">
      <alignment horizontal="center" wrapText="1"/>
    </xf>
    <xf numFmtId="0" fontId="59" fillId="0" borderId="0" xfId="3" applyFont="1"/>
    <xf numFmtId="3" fontId="61" fillId="0" borderId="0" xfId="3" applyNumberFormat="1" applyFont="1" applyFill="1" applyBorder="1" applyAlignment="1" applyProtection="1">
      <alignment horizontal="center" vertical="center" wrapText="1"/>
    </xf>
    <xf numFmtId="0" fontId="62" fillId="0" borderId="63" xfId="3" applyNumberFormat="1" applyFont="1" applyFill="1" applyBorder="1" applyAlignment="1" applyProtection="1">
      <alignment horizontal="center"/>
    </xf>
    <xf numFmtId="49" fontId="62" fillId="0" borderId="63" xfId="3" applyNumberFormat="1" applyFont="1" applyFill="1" applyBorder="1" applyAlignment="1" applyProtection="1">
      <alignment horizontal="center" wrapText="1"/>
    </xf>
    <xf numFmtId="0" fontId="62" fillId="0" borderId="35" xfId="3" applyNumberFormat="1" applyFont="1" applyFill="1" applyBorder="1" applyAlignment="1" applyProtection="1">
      <alignment horizontal="center" vertical="center" wrapText="1"/>
    </xf>
    <xf numFmtId="0" fontId="62" fillId="0" borderId="63" xfId="3" applyNumberFormat="1" applyFont="1" applyFill="1" applyBorder="1" applyAlignment="1" applyProtection="1">
      <alignment horizontal="center" vertical="center" wrapText="1"/>
    </xf>
    <xf numFmtId="3" fontId="62" fillId="0" borderId="35" xfId="3" applyNumberFormat="1" applyFont="1" applyFill="1" applyBorder="1" applyAlignment="1" applyProtection="1">
      <alignment horizontal="center" wrapText="1"/>
    </xf>
    <xf numFmtId="49" fontId="62" fillId="0" borderId="46" xfId="3" applyNumberFormat="1" applyFont="1" applyFill="1" applyBorder="1" applyAlignment="1" applyProtection="1">
      <alignment horizontal="center" wrapText="1"/>
    </xf>
    <xf numFmtId="0" fontId="62" fillId="0" borderId="46" xfId="3" applyNumberFormat="1" applyFont="1" applyFill="1" applyBorder="1" applyAlignment="1" applyProtection="1">
      <alignment horizontal="center" vertical="center" wrapText="1"/>
    </xf>
    <xf numFmtId="0" fontId="62" fillId="0" borderId="63" xfId="3" applyNumberFormat="1" applyFont="1" applyFill="1" applyBorder="1" applyAlignment="1" applyProtection="1">
      <alignment horizontal="center" wrapText="1"/>
    </xf>
    <xf numFmtId="3" fontId="66" fillId="6" borderId="71" xfId="3" applyNumberFormat="1" applyFont="1" applyFill="1" applyBorder="1" applyAlignment="1" applyProtection="1">
      <alignment wrapText="1"/>
    </xf>
    <xf numFmtId="0" fontId="30" fillId="0" borderId="0" xfId="3" applyNumberFormat="1" applyFont="1" applyFill="1" applyAlignment="1" applyProtection="1">
      <alignment wrapText="1"/>
    </xf>
    <xf numFmtId="3" fontId="30" fillId="6" borderId="71" xfId="3" applyNumberFormat="1" applyFont="1" applyFill="1" applyBorder="1" applyAlignment="1" applyProtection="1">
      <alignment wrapText="1"/>
    </xf>
    <xf numFmtId="3" fontId="52" fillId="6" borderId="71" xfId="3" applyNumberFormat="1" applyFont="1" applyFill="1" applyBorder="1" applyAlignment="1" applyProtection="1">
      <alignment wrapText="1"/>
    </xf>
    <xf numFmtId="0" fontId="52" fillId="0" borderId="0" xfId="3" applyNumberFormat="1" applyFont="1" applyFill="1" applyBorder="1" applyAlignment="1" applyProtection="1"/>
    <xf numFmtId="0" fontId="30" fillId="0" borderId="0" xfId="3" applyNumberFormat="1" applyFont="1" applyFill="1" applyBorder="1" applyAlignment="1" applyProtection="1"/>
    <xf numFmtId="0" fontId="30" fillId="0" borderId="0" xfId="3" applyNumberFormat="1" applyFont="1" applyFill="1" applyBorder="1" applyAlignment="1" applyProtection="1">
      <alignment horizontal="center" wrapText="1"/>
    </xf>
    <xf numFmtId="3" fontId="52" fillId="6" borderId="69" xfId="3" applyNumberFormat="1" applyFont="1" applyFill="1" applyBorder="1" applyAlignment="1" applyProtection="1">
      <alignment wrapText="1"/>
    </xf>
    <xf numFmtId="3" fontId="59" fillId="6" borderId="66" xfId="3" applyNumberFormat="1" applyFont="1" applyFill="1" applyBorder="1" applyAlignment="1" applyProtection="1">
      <alignment wrapText="1"/>
    </xf>
    <xf numFmtId="3" fontId="59" fillId="6" borderId="26" xfId="3" applyNumberFormat="1" applyFont="1" applyFill="1" applyBorder="1" applyAlignment="1" applyProtection="1">
      <alignment wrapText="1"/>
    </xf>
    <xf numFmtId="3" fontId="60" fillId="6" borderId="26" xfId="3" applyNumberFormat="1" applyFont="1" applyFill="1" applyBorder="1" applyAlignment="1" applyProtection="1">
      <alignment wrapText="1"/>
    </xf>
    <xf numFmtId="3" fontId="59" fillId="6" borderId="56" xfId="3" applyNumberFormat="1" applyFont="1" applyFill="1" applyBorder="1" applyAlignment="1" applyProtection="1">
      <alignment wrapText="1"/>
    </xf>
    <xf numFmtId="3" fontId="59" fillId="6" borderId="67" xfId="3" applyNumberFormat="1" applyFont="1" applyFill="1" applyBorder="1" applyAlignment="1" applyProtection="1">
      <alignment wrapText="1"/>
    </xf>
    <xf numFmtId="3" fontId="9" fillId="0" borderId="6" xfId="0" applyNumberFormat="1" applyFont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3" fontId="67" fillId="4" borderId="2" xfId="0" applyNumberFormat="1" applyFont="1" applyFill="1" applyBorder="1" applyAlignment="1">
      <alignment horizontal="center"/>
    </xf>
    <xf numFmtId="3" fontId="67" fillId="4" borderId="6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wrapText="1"/>
    </xf>
    <xf numFmtId="3" fontId="9" fillId="0" borderId="3" xfId="0" applyNumberFormat="1" applyFont="1" applyFill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wrapText="1"/>
    </xf>
    <xf numFmtId="3" fontId="68" fillId="0" borderId="0" xfId="0" applyNumberFormat="1" applyFont="1"/>
    <xf numFmtId="3" fontId="2" fillId="0" borderId="0" xfId="0" applyNumberFormat="1" applyFont="1"/>
    <xf numFmtId="3" fontId="68" fillId="0" borderId="0" xfId="0" applyNumberFormat="1" applyFont="1" applyBorder="1"/>
    <xf numFmtId="3" fontId="2" fillId="0" borderId="0" xfId="0" applyNumberFormat="1" applyFont="1" applyBorder="1"/>
    <xf numFmtId="3" fontId="14" fillId="0" borderId="40" xfId="0" applyNumberFormat="1" applyFont="1" applyFill="1" applyBorder="1" applyAlignment="1">
      <alignment horizontal="center" wrapText="1"/>
    </xf>
    <xf numFmtId="9" fontId="11" fillId="0" borderId="36" xfId="0" applyNumberFormat="1" applyFont="1" applyBorder="1" applyAlignment="1">
      <alignment horizontal="center" wrapText="1"/>
    </xf>
    <xf numFmtId="3" fontId="15" fillId="0" borderId="1" xfId="0" applyNumberFormat="1" applyFont="1" applyBorder="1"/>
    <xf numFmtId="3" fontId="14" fillId="0" borderId="28" xfId="0" applyNumberFormat="1" applyFont="1" applyFill="1" applyBorder="1" applyAlignment="1">
      <alignment horizontal="center" wrapText="1"/>
    </xf>
    <xf numFmtId="9" fontId="11" fillId="0" borderId="26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3" fontId="71" fillId="0" borderId="0" xfId="0" applyNumberFormat="1" applyFont="1" applyBorder="1" applyAlignment="1">
      <alignment horizontal="left"/>
    </xf>
    <xf numFmtId="3" fontId="15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/>
    </xf>
    <xf numFmtId="3" fontId="68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center"/>
    </xf>
    <xf numFmtId="3" fontId="14" fillId="0" borderId="13" xfId="0" applyNumberFormat="1" applyFont="1" applyFill="1" applyBorder="1" applyAlignment="1">
      <alignment horizontal="center" wrapText="1"/>
    </xf>
    <xf numFmtId="9" fontId="11" fillId="0" borderId="67" xfId="0" applyNumberFormat="1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50" fillId="0" borderId="64" xfId="0" applyFont="1" applyFill="1" applyBorder="1" applyAlignment="1">
      <alignment wrapText="1"/>
    </xf>
    <xf numFmtId="3" fontId="14" fillId="0" borderId="0" xfId="0" applyNumberFormat="1" applyFont="1" applyBorder="1"/>
    <xf numFmtId="4" fontId="16" fillId="0" borderId="0" xfId="0" applyNumberFormat="1" applyFont="1" applyFill="1"/>
    <xf numFmtId="4" fontId="50" fillId="0" borderId="0" xfId="0" applyNumberFormat="1" applyFont="1" applyFill="1" applyBorder="1"/>
    <xf numFmtId="4" fontId="16" fillId="0" borderId="0" xfId="0" applyNumberFormat="1" applyFont="1" applyAlignment="1">
      <alignment horizontal="center"/>
    </xf>
    <xf numFmtId="3" fontId="19" fillId="0" borderId="66" xfId="0" applyNumberFormat="1" applyFont="1" applyFill="1" applyBorder="1" applyAlignment="1">
      <alignment horizontal="center" vertical="center"/>
    </xf>
    <xf numFmtId="3" fontId="28" fillId="0" borderId="26" xfId="0" applyNumberFormat="1" applyFont="1" applyFill="1" applyBorder="1" applyAlignment="1">
      <alignment horizontal="center" vertical="center"/>
    </xf>
    <xf numFmtId="3" fontId="19" fillId="0" borderId="7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0" fontId="77" fillId="0" borderId="64" xfId="0" applyFont="1" applyFill="1" applyBorder="1" applyAlignment="1">
      <alignment horizontal="center" wrapText="1"/>
    </xf>
    <xf numFmtId="0" fontId="77" fillId="0" borderId="64" xfId="0" applyFont="1" applyFill="1" applyBorder="1" applyAlignment="1">
      <alignment horizontal="center" vertical="center" wrapText="1"/>
    </xf>
    <xf numFmtId="3" fontId="74" fillId="0" borderId="0" xfId="0" applyNumberFormat="1" applyFont="1" applyFill="1" applyAlignment="1">
      <alignment horizontal="center"/>
    </xf>
    <xf numFmtId="167" fontId="54" fillId="0" borderId="0" xfId="3" applyNumberFormat="1" applyFont="1" applyFill="1" applyAlignment="1" applyProtection="1"/>
    <xf numFmtId="0" fontId="52" fillId="5" borderId="122" xfId="3" applyNumberFormat="1" applyFont="1" applyFill="1" applyBorder="1" applyAlignment="1" applyProtection="1">
      <alignment wrapText="1"/>
    </xf>
    <xf numFmtId="3" fontId="69" fillId="0" borderId="2" xfId="0" applyNumberFormat="1" applyFont="1" applyBorder="1" applyAlignment="1">
      <alignment horizontal="left" wrapText="1"/>
    </xf>
    <xf numFmtId="3" fontId="51" fillId="8" borderId="6" xfId="0" applyNumberFormat="1" applyFont="1" applyFill="1" applyBorder="1"/>
    <xf numFmtId="3" fontId="42" fillId="0" borderId="2" xfId="0" applyNumberFormat="1" applyFont="1" applyBorder="1" applyAlignment="1">
      <alignment wrapText="1"/>
    </xf>
    <xf numFmtId="3" fontId="69" fillId="0" borderId="2" xfId="0" applyNumberFormat="1" applyFont="1" applyBorder="1" applyAlignment="1">
      <alignment wrapText="1"/>
    </xf>
    <xf numFmtId="3" fontId="42" fillId="0" borderId="2" xfId="0" applyNumberFormat="1" applyFont="1" applyBorder="1" applyAlignment="1"/>
    <xf numFmtId="3" fontId="14" fillId="8" borderId="6" xfId="0" applyNumberFormat="1" applyFont="1" applyFill="1" applyBorder="1"/>
    <xf numFmtId="3" fontId="31" fillId="0" borderId="2" xfId="0" applyNumberFormat="1" applyFont="1" applyFill="1" applyBorder="1" applyAlignment="1">
      <alignment wrapText="1"/>
    </xf>
    <xf numFmtId="3" fontId="15" fillId="0" borderId="2" xfId="0" applyNumberFormat="1" applyFont="1" applyBorder="1" applyAlignment="1">
      <alignment wrapText="1"/>
    </xf>
    <xf numFmtId="3" fontId="17" fillId="0" borderId="2" xfId="0" applyNumberFormat="1" applyFont="1" applyBorder="1" applyAlignment="1">
      <alignment wrapText="1"/>
    </xf>
    <xf numFmtId="49" fontId="17" fillId="0" borderId="2" xfId="0" applyNumberFormat="1" applyFont="1" applyBorder="1" applyAlignment="1">
      <alignment horizontal="left" wrapText="1"/>
    </xf>
    <xf numFmtId="3" fontId="70" fillId="0" borderId="2" xfId="0" applyNumberFormat="1" applyFont="1" applyFill="1" applyBorder="1" applyAlignment="1">
      <alignment wrapText="1"/>
    </xf>
    <xf numFmtId="0" fontId="11" fillId="0" borderId="2" xfId="0" applyFont="1" applyBorder="1"/>
    <xf numFmtId="49" fontId="45" fillId="0" borderId="2" xfId="0" applyNumberFormat="1" applyFont="1" applyBorder="1" applyAlignment="1">
      <alignment horizontal="left" wrapText="1"/>
    </xf>
    <xf numFmtId="49" fontId="42" fillId="0" borderId="2" xfId="0" applyNumberFormat="1" applyFont="1" applyBorder="1" applyAlignment="1">
      <alignment horizontal="left" wrapText="1"/>
    </xf>
    <xf numFmtId="3" fontId="42" fillId="0" borderId="3" xfId="0" applyNumberFormat="1" applyFont="1" applyBorder="1" applyAlignment="1"/>
    <xf numFmtId="3" fontId="15" fillId="0" borderId="4" xfId="0" applyNumberFormat="1" applyFont="1" applyBorder="1" applyAlignment="1">
      <alignment horizontal="center"/>
    </xf>
    <xf numFmtId="3" fontId="14" fillId="8" borderId="5" xfId="0" applyNumberFormat="1" applyFont="1" applyFill="1" applyBorder="1"/>
    <xf numFmtId="3" fontId="31" fillId="0" borderId="0" xfId="0" applyNumberFormat="1" applyFont="1" applyBorder="1"/>
    <xf numFmtId="3" fontId="7" fillId="0" borderId="0" xfId="0" applyNumberFormat="1" applyFont="1" applyFill="1" applyAlignment="1">
      <alignment vertical="center"/>
    </xf>
    <xf numFmtId="3" fontId="17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/>
    <xf numFmtId="3" fontId="17" fillId="0" borderId="1" xfId="0" applyNumberFormat="1" applyFont="1" applyFill="1" applyBorder="1" applyAlignment="1">
      <alignment wrapText="1"/>
    </xf>
    <xf numFmtId="3" fontId="17" fillId="0" borderId="1" xfId="0" applyNumberFormat="1" applyFont="1" applyBorder="1" applyAlignment="1">
      <alignment wrapText="1"/>
    </xf>
    <xf numFmtId="0" fontId="18" fillId="0" borderId="1" xfId="0" applyFont="1" applyBorder="1"/>
    <xf numFmtId="49" fontId="17" fillId="0" borderId="1" xfId="0" applyNumberFormat="1" applyFont="1" applyBorder="1" applyAlignment="1">
      <alignment horizontal="right" wrapText="1"/>
    </xf>
    <xf numFmtId="3" fontId="17" fillId="0" borderId="4" xfId="0" applyNumberFormat="1" applyFont="1" applyBorder="1" applyAlignment="1"/>
    <xf numFmtId="0" fontId="7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3" fontId="72" fillId="0" borderId="0" xfId="0" applyNumberFormat="1" applyFont="1" applyFill="1"/>
    <xf numFmtId="3" fontId="72" fillId="0" borderId="0" xfId="0" applyNumberFormat="1" applyFont="1" applyFill="1" applyAlignment="1">
      <alignment vertical="center"/>
    </xf>
    <xf numFmtId="49" fontId="12" fillId="0" borderId="14" xfId="0" applyNumberFormat="1" applyFont="1" applyBorder="1" applyAlignment="1">
      <alignment horizontal="center" vertical="center"/>
    </xf>
    <xf numFmtId="4" fontId="12" fillId="0" borderId="37" xfId="0" applyNumberFormat="1" applyFont="1" applyBorder="1"/>
    <xf numFmtId="0" fontId="12" fillId="3" borderId="27" xfId="0" applyFont="1" applyFill="1" applyBorder="1"/>
    <xf numFmtId="4" fontId="12" fillId="4" borderId="25" xfId="0" applyNumberFormat="1" applyFont="1" applyFill="1" applyBorder="1"/>
    <xf numFmtId="4" fontId="12" fillId="0" borderId="11" xfId="0" applyNumberFormat="1" applyFont="1" applyBorder="1"/>
    <xf numFmtId="0" fontId="12" fillId="0" borderId="4" xfId="0" applyFont="1" applyBorder="1"/>
    <xf numFmtId="4" fontId="48" fillId="0" borderId="11" xfId="0" applyNumberFormat="1" applyFont="1" applyFill="1" applyBorder="1"/>
    <xf numFmtId="4" fontId="48" fillId="0" borderId="37" xfId="0" applyNumberFormat="1" applyFont="1" applyFill="1" applyBorder="1"/>
    <xf numFmtId="3" fontId="20" fillId="4" borderId="59" xfId="0" applyNumberFormat="1" applyFont="1" applyFill="1" applyBorder="1" applyAlignment="1">
      <alignment horizontal="center" vertical="center"/>
    </xf>
    <xf numFmtId="3" fontId="20" fillId="4" borderId="64" xfId="0" applyNumberFormat="1" applyFont="1" applyFill="1" applyBorder="1" applyAlignment="1">
      <alignment horizontal="center" vertical="center"/>
    </xf>
    <xf numFmtId="3" fontId="46" fillId="0" borderId="0" xfId="0" applyNumberFormat="1" applyFont="1" applyBorder="1" applyAlignment="1">
      <alignment horizontal="center" vertical="center" wrapText="1"/>
    </xf>
    <xf numFmtId="3" fontId="46" fillId="0" borderId="0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/>
    </xf>
    <xf numFmtId="3" fontId="47" fillId="0" borderId="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right" wrapText="1"/>
    </xf>
    <xf numFmtId="3" fontId="20" fillId="0" borderId="1" xfId="0" applyNumberFormat="1" applyFont="1" applyBorder="1"/>
    <xf numFmtId="3" fontId="47" fillId="0" borderId="0" xfId="0" applyNumberFormat="1" applyFont="1" applyAlignment="1">
      <alignment horizontal="center"/>
    </xf>
    <xf numFmtId="3" fontId="47" fillId="0" borderId="0" xfId="0" applyNumberFormat="1" applyFont="1" applyBorder="1" applyAlignment="1">
      <alignment horizontal="center"/>
    </xf>
    <xf numFmtId="3" fontId="42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4" fontId="7" fillId="0" borderId="26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67" xfId="0" applyNumberFormat="1" applyFont="1" applyFill="1" applyBorder="1" applyAlignment="1">
      <alignment horizontal="right" wrapText="1"/>
    </xf>
    <xf numFmtId="3" fontId="19" fillId="0" borderId="35" xfId="0" applyNumberFormat="1" applyFont="1" applyFill="1" applyBorder="1" applyAlignment="1">
      <alignment horizontal="center" vertical="center"/>
    </xf>
    <xf numFmtId="4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/>
    <xf numFmtId="0" fontId="6" fillId="0" borderId="0" xfId="0" applyFont="1" applyBorder="1" applyAlignment="1"/>
    <xf numFmtId="4" fontId="79" fillId="0" borderId="0" xfId="0" applyNumberFormat="1" applyFont="1"/>
    <xf numFmtId="4" fontId="32" fillId="0" borderId="0" xfId="0" applyNumberFormat="1" applyFont="1"/>
    <xf numFmtId="3" fontId="6" fillId="0" borderId="0" xfId="0" applyNumberFormat="1" applyFont="1" applyFill="1"/>
    <xf numFmtId="0" fontId="54" fillId="0" borderId="0" xfId="3" applyNumberFormat="1" applyFont="1" applyFill="1" applyAlignment="1" applyProtection="1">
      <alignment horizontal="right"/>
    </xf>
    <xf numFmtId="0" fontId="31" fillId="0" borderId="0" xfId="3" applyNumberFormat="1" applyFont="1" applyFill="1" applyAlignment="1" applyProtection="1"/>
    <xf numFmtId="0" fontId="31" fillId="0" borderId="51" xfId="3" applyNumberFormat="1" applyFont="1" applyFill="1" applyBorder="1" applyAlignment="1" applyProtection="1"/>
    <xf numFmtId="0" fontId="31" fillId="0" borderId="0" xfId="3" applyNumberFormat="1" applyFont="1" applyFill="1" applyBorder="1" applyAlignment="1" applyProtection="1"/>
    <xf numFmtId="49" fontId="31" fillId="0" borderId="0" xfId="3" applyNumberFormat="1" applyFont="1" applyFill="1" applyBorder="1" applyAlignment="1" applyProtection="1">
      <alignment horizontal="center" wrapText="1"/>
    </xf>
    <xf numFmtId="0" fontId="31" fillId="0" borderId="0" xfId="3" applyNumberFormat="1" applyFont="1" applyFill="1" applyBorder="1" applyAlignment="1" applyProtection="1">
      <alignment horizont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3" fontId="31" fillId="0" borderId="0" xfId="3" applyNumberFormat="1" applyFont="1" applyFill="1" applyBorder="1" applyAlignment="1" applyProtection="1">
      <alignment horizontal="center" vertical="center" wrapText="1"/>
    </xf>
    <xf numFmtId="3" fontId="56" fillId="0" borderId="0" xfId="3" applyNumberFormat="1" applyFont="1" applyFill="1" applyAlignment="1" applyProtection="1"/>
    <xf numFmtId="3" fontId="32" fillId="0" borderId="0" xfId="3" applyNumberFormat="1" applyFont="1" applyFill="1" applyBorder="1" applyAlignment="1" applyProtection="1">
      <alignment horizontal="center" wrapText="1"/>
    </xf>
    <xf numFmtId="3" fontId="32" fillId="0" borderId="0" xfId="3" applyNumberFormat="1" applyFont="1" applyFill="1" applyAlignment="1" applyProtection="1">
      <alignment wrapText="1"/>
    </xf>
    <xf numFmtId="167" fontId="32" fillId="0" borderId="0" xfId="3" applyNumberFormat="1" applyFont="1" applyFill="1" applyAlignment="1" applyProtection="1"/>
    <xf numFmtId="166" fontId="32" fillId="0" borderId="0" xfId="3" applyNumberFormat="1" applyFont="1" applyFill="1" applyAlignment="1" applyProtection="1"/>
    <xf numFmtId="165" fontId="32" fillId="0" borderId="0" xfId="3" applyNumberFormat="1" applyFont="1" applyFill="1" applyAlignment="1" applyProtection="1"/>
    <xf numFmtId="166" fontId="31" fillId="0" borderId="0" xfId="3" applyNumberFormat="1" applyFont="1" applyFill="1" applyAlignment="1" applyProtection="1"/>
    <xf numFmtId="3" fontId="32" fillId="0" borderId="0" xfId="3" applyNumberFormat="1" applyFont="1" applyFill="1" applyAlignment="1" applyProtection="1"/>
    <xf numFmtId="3" fontId="32" fillId="0" borderId="0" xfId="3" applyNumberFormat="1" applyFont="1" applyFill="1" applyBorder="1" applyAlignment="1" applyProtection="1"/>
    <xf numFmtId="167" fontId="32" fillId="0" borderId="0" xfId="3" applyNumberFormat="1" applyFont="1" applyFill="1" applyBorder="1" applyAlignment="1" applyProtection="1">
      <alignment horizontal="center" wrapText="1"/>
    </xf>
    <xf numFmtId="3" fontId="31" fillId="0" borderId="0" xfId="3" applyNumberFormat="1" applyFont="1" applyFill="1" applyAlignment="1" applyProtection="1"/>
    <xf numFmtId="166" fontId="31" fillId="0" borderId="0" xfId="3" applyNumberFormat="1" applyFont="1" applyFill="1" applyAlignment="1" applyProtection="1">
      <alignment horizontal="center"/>
    </xf>
    <xf numFmtId="3" fontId="79" fillId="0" borderId="0" xfId="3" applyNumberFormat="1" applyFont="1" applyFill="1" applyBorder="1" applyAlignment="1" applyProtection="1">
      <alignment horizontal="center" wrapText="1"/>
    </xf>
    <xf numFmtId="0" fontId="55" fillId="0" borderId="35" xfId="3" applyNumberFormat="1" applyFont="1" applyFill="1" applyBorder="1" applyAlignment="1" applyProtection="1">
      <alignment horizontal="center" vertical="center" wrapText="1"/>
    </xf>
    <xf numFmtId="0" fontId="15" fillId="6" borderId="73" xfId="3" applyNumberFormat="1" applyFont="1" applyFill="1" applyBorder="1" applyAlignment="1" applyProtection="1">
      <alignment wrapText="1"/>
    </xf>
    <xf numFmtId="0" fontId="15" fillId="6" borderId="30" xfId="3" applyNumberFormat="1" applyFont="1" applyFill="1" applyBorder="1" applyAlignment="1" applyProtection="1">
      <alignment wrapText="1"/>
    </xf>
    <xf numFmtId="0" fontId="6" fillId="6" borderId="73" xfId="3" applyNumberFormat="1" applyFont="1" applyFill="1" applyBorder="1" applyAlignment="1" applyProtection="1">
      <alignment wrapText="1"/>
    </xf>
    <xf numFmtId="0" fontId="6" fillId="6" borderId="60" xfId="3" applyNumberFormat="1" applyFont="1" applyFill="1" applyBorder="1" applyAlignment="1" applyProtection="1">
      <alignment wrapText="1"/>
    </xf>
    <xf numFmtId="3" fontId="45" fillId="6" borderId="63" xfId="3" applyNumberFormat="1" applyFont="1" applyFill="1" applyBorder="1" applyAlignment="1" applyProtection="1">
      <alignment wrapText="1"/>
    </xf>
    <xf numFmtId="3" fontId="45" fillId="6" borderId="70" xfId="3" applyNumberFormat="1" applyFont="1" applyFill="1" applyBorder="1" applyAlignment="1" applyProtection="1">
      <alignment wrapText="1"/>
    </xf>
    <xf numFmtId="3" fontId="15" fillId="7" borderId="0" xfId="3" applyNumberFormat="1" applyFont="1" applyFill="1" applyAlignment="1" applyProtection="1"/>
    <xf numFmtId="3" fontId="15" fillId="7" borderId="1" xfId="3" applyNumberFormat="1" applyFont="1" applyFill="1" applyBorder="1" applyAlignment="1" applyProtection="1"/>
    <xf numFmtId="3" fontId="68" fillId="0" borderId="0" xfId="0" applyNumberFormat="1" applyFont="1" applyFill="1" applyBorder="1"/>
    <xf numFmtId="3" fontId="47" fillId="0" borderId="0" xfId="0" applyNumberFormat="1" applyFont="1" applyFill="1" applyBorder="1" applyAlignment="1">
      <alignment horizontal="center"/>
    </xf>
    <xf numFmtId="3" fontId="55" fillId="0" borderId="0" xfId="0" applyNumberFormat="1" applyFont="1" applyFill="1" applyBorder="1"/>
    <xf numFmtId="3" fontId="68" fillId="0" borderId="0" xfId="0" applyNumberFormat="1" applyFont="1" applyFill="1" applyBorder="1" applyAlignment="1">
      <alignment horizontal="left"/>
    </xf>
    <xf numFmtId="0" fontId="18" fillId="0" borderId="0" xfId="0" applyFont="1" applyFill="1" applyBorder="1"/>
    <xf numFmtId="3" fontId="17" fillId="0" borderId="0" xfId="0" applyNumberFormat="1" applyFont="1" applyFill="1" applyBorder="1" applyAlignment="1">
      <alignment horizontal="center" vertical="center" wrapText="1"/>
    </xf>
    <xf numFmtId="3" fontId="74" fillId="0" borderId="0" xfId="0" applyNumberFormat="1" applyFont="1" applyFill="1" applyBorder="1"/>
    <xf numFmtId="3" fontId="17" fillId="0" borderId="0" xfId="0" applyNumberFormat="1" applyFont="1" applyFill="1" applyBorder="1"/>
    <xf numFmtId="3" fontId="18" fillId="0" borderId="0" xfId="0" applyNumberFormat="1" applyFont="1" applyFill="1" applyBorder="1"/>
    <xf numFmtId="3" fontId="74" fillId="0" borderId="0" xfId="0" applyNumberFormat="1" applyFont="1" applyFill="1" applyBorder="1" applyAlignment="1">
      <alignment horizontal="center"/>
    </xf>
    <xf numFmtId="3" fontId="74" fillId="0" borderId="0" xfId="0" applyNumberFormat="1" applyFont="1" applyFill="1" applyBorder="1" applyAlignment="1">
      <alignment horizontal="right"/>
    </xf>
    <xf numFmtId="0" fontId="55" fillId="0" borderId="64" xfId="3" applyNumberFormat="1" applyFont="1" applyFill="1" applyBorder="1" applyAlignment="1" applyProtection="1">
      <alignment horizontal="center" vertical="center" wrapText="1"/>
    </xf>
    <xf numFmtId="3" fontId="59" fillId="6" borderId="70" xfId="3" applyNumberFormat="1" applyFont="1" applyFill="1" applyBorder="1" applyAlignment="1" applyProtection="1">
      <alignment wrapText="1"/>
    </xf>
    <xf numFmtId="3" fontId="59" fillId="6" borderId="71" xfId="3" applyNumberFormat="1" applyFont="1" applyFill="1" applyBorder="1" applyAlignment="1" applyProtection="1">
      <alignment wrapText="1"/>
    </xf>
    <xf numFmtId="3" fontId="60" fillId="6" borderId="71" xfId="3" applyNumberFormat="1" applyFont="1" applyFill="1" applyBorder="1" applyAlignment="1" applyProtection="1">
      <alignment wrapText="1"/>
    </xf>
    <xf numFmtId="3" fontId="59" fillId="6" borderId="69" xfId="3" applyNumberFormat="1" applyFont="1" applyFill="1" applyBorder="1" applyAlignment="1" applyProtection="1">
      <alignment wrapText="1"/>
    </xf>
    <xf numFmtId="0" fontId="30" fillId="0" borderId="17" xfId="3" applyNumberFormat="1" applyFont="1" applyFill="1" applyBorder="1" applyAlignment="1" applyProtection="1"/>
    <xf numFmtId="3" fontId="62" fillId="0" borderId="2" xfId="3" applyNumberFormat="1" applyFont="1" applyFill="1" applyBorder="1" applyAlignment="1" applyProtection="1"/>
    <xf numFmtId="3" fontId="62" fillId="0" borderId="6" xfId="3" applyNumberFormat="1" applyFont="1" applyFill="1" applyBorder="1" applyAlignment="1" applyProtection="1">
      <alignment wrapText="1"/>
    </xf>
    <xf numFmtId="3" fontId="59" fillId="0" borderId="2" xfId="3" applyNumberFormat="1" applyFont="1" applyFill="1" applyBorder="1" applyAlignment="1" applyProtection="1">
      <alignment wrapText="1"/>
    </xf>
    <xf numFmtId="3" fontId="59" fillId="0" borderId="2" xfId="3" applyNumberFormat="1" applyFont="1" applyFill="1" applyBorder="1" applyAlignment="1" applyProtection="1">
      <alignment horizontal="right" wrapText="1"/>
    </xf>
    <xf numFmtId="3" fontId="59" fillId="0" borderId="3" xfId="3" applyNumberFormat="1" applyFont="1" applyFill="1" applyBorder="1" applyAlignment="1" applyProtection="1">
      <alignment wrapText="1"/>
    </xf>
    <xf numFmtId="3" fontId="62" fillId="0" borderId="5" xfId="3" applyNumberFormat="1" applyFont="1" applyFill="1" applyBorder="1" applyAlignment="1" applyProtection="1">
      <alignment wrapText="1"/>
    </xf>
    <xf numFmtId="3" fontId="61" fillId="0" borderId="66" xfId="6" applyNumberFormat="1" applyFont="1" applyFill="1" applyBorder="1" applyAlignment="1" applyProtection="1">
      <alignment wrapText="1"/>
    </xf>
    <xf numFmtId="3" fontId="83" fillId="0" borderId="126" xfId="3" applyNumberFormat="1" applyFont="1" applyFill="1" applyBorder="1" applyAlignment="1" applyProtection="1">
      <alignment wrapText="1"/>
    </xf>
    <xf numFmtId="3" fontId="61" fillId="0" borderId="26" xfId="6" applyNumberFormat="1" applyFont="1" applyFill="1" applyBorder="1" applyAlignment="1" applyProtection="1">
      <alignment wrapText="1"/>
    </xf>
    <xf numFmtId="3" fontId="83" fillId="0" borderId="75" xfId="3" applyNumberFormat="1" applyFont="1" applyFill="1" applyBorder="1" applyAlignment="1" applyProtection="1">
      <alignment wrapText="1"/>
    </xf>
    <xf numFmtId="4" fontId="83" fillId="0" borderId="75" xfId="3" applyNumberFormat="1" applyFont="1" applyFill="1" applyBorder="1" applyAlignment="1" applyProtection="1">
      <alignment horizontal="right" wrapText="1"/>
    </xf>
    <xf numFmtId="4" fontId="83" fillId="0" borderId="75" xfId="3" applyNumberFormat="1" applyFont="1" applyFill="1" applyBorder="1" applyAlignment="1" applyProtection="1">
      <alignment wrapText="1"/>
    </xf>
    <xf numFmtId="3" fontId="61" fillId="0" borderId="26" xfId="6" applyNumberFormat="1" applyFont="1" applyFill="1" applyBorder="1" applyAlignment="1" applyProtection="1">
      <alignment horizontal="right" wrapText="1"/>
    </xf>
    <xf numFmtId="3" fontId="61" fillId="0" borderId="67" xfId="6" applyNumberFormat="1" applyFont="1" applyFill="1" applyBorder="1" applyAlignment="1" applyProtection="1">
      <alignment wrapText="1"/>
    </xf>
    <xf numFmtId="3" fontId="83" fillId="0" borderId="61" xfId="3" applyNumberFormat="1" applyFont="1" applyFill="1" applyBorder="1" applyAlignment="1" applyProtection="1">
      <alignment wrapText="1"/>
    </xf>
    <xf numFmtId="0" fontId="45" fillId="0" borderId="121" xfId="3" applyNumberFormat="1" applyFont="1" applyFill="1" applyBorder="1" applyAlignment="1" applyProtection="1">
      <alignment horizontal="center" vertical="center" wrapText="1"/>
    </xf>
    <xf numFmtId="166" fontId="77" fillId="0" borderId="0" xfId="3" applyNumberFormat="1" applyFont="1" applyFill="1" applyAlignment="1" applyProtection="1">
      <alignment horizontal="center"/>
    </xf>
    <xf numFmtId="3" fontId="84" fillId="0" borderId="0" xfId="3" applyNumberFormat="1" applyFont="1" applyFill="1" applyAlignment="1" applyProtection="1"/>
    <xf numFmtId="3" fontId="3" fillId="0" borderId="0" xfId="3" applyNumberFormat="1" applyFont="1"/>
    <xf numFmtId="166" fontId="73" fillId="0" borderId="1" xfId="3" applyNumberFormat="1" applyFont="1" applyFill="1" applyBorder="1" applyAlignment="1" applyProtection="1"/>
    <xf numFmtId="3" fontId="45" fillId="0" borderId="0" xfId="3" applyNumberFormat="1" applyFont="1" applyFill="1" applyAlignment="1" applyProtection="1"/>
    <xf numFmtId="166" fontId="73" fillId="0" borderId="0" xfId="3" applyNumberFormat="1" applyFont="1" applyFill="1" applyAlignment="1" applyProtection="1"/>
    <xf numFmtId="166" fontId="77" fillId="0" borderId="0" xfId="3" applyNumberFormat="1" applyFont="1" applyFill="1" applyAlignment="1" applyProtection="1"/>
    <xf numFmtId="0" fontId="15" fillId="0" borderId="19" xfId="3" applyNumberFormat="1" applyFont="1" applyFill="1" applyBorder="1" applyAlignment="1" applyProtection="1">
      <alignment horizontal="center" vertical="center" wrapText="1"/>
    </xf>
    <xf numFmtId="3" fontId="11" fillId="7" borderId="6" xfId="0" applyNumberFormat="1" applyFont="1" applyFill="1" applyBorder="1" applyAlignment="1">
      <alignment horizontal="center" wrapText="1"/>
    </xf>
    <xf numFmtId="3" fontId="51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 wrapText="1"/>
    </xf>
    <xf numFmtId="3" fontId="51" fillId="0" borderId="0" xfId="0" applyNumberFormat="1" applyFont="1" applyBorder="1" applyAlignment="1">
      <alignment horizontal="center" vertical="center"/>
    </xf>
    <xf numFmtId="3" fontId="86" fillId="0" borderId="0" xfId="0" applyNumberFormat="1" applyFont="1" applyAlignment="1">
      <alignment horizontal="right"/>
    </xf>
    <xf numFmtId="3" fontId="86" fillId="0" borderId="0" xfId="0" applyNumberFormat="1" applyFont="1" applyFill="1" applyBorder="1" applyAlignment="1">
      <alignment horizontal="right"/>
    </xf>
    <xf numFmtId="3" fontId="86" fillId="0" borderId="0" xfId="0" applyNumberFormat="1" applyFont="1" applyFill="1" applyBorder="1" applyAlignment="1">
      <alignment horizontal="right" wrapText="1"/>
    </xf>
    <xf numFmtId="3" fontId="86" fillId="0" borderId="0" xfId="0" applyNumberFormat="1" applyFont="1" applyBorder="1" applyAlignment="1">
      <alignment horizontal="right"/>
    </xf>
    <xf numFmtId="3" fontId="86" fillId="0" borderId="0" xfId="0" applyNumberFormat="1" applyFont="1" applyBorder="1" applyAlignment="1">
      <alignment horizontal="right" vertical="center"/>
    </xf>
    <xf numFmtId="3" fontId="85" fillId="7" borderId="0" xfId="0" applyNumberFormat="1" applyFont="1" applyFill="1" applyBorder="1" applyAlignment="1">
      <alignment horizontal="center"/>
    </xf>
    <xf numFmtId="3" fontId="86" fillId="7" borderId="0" xfId="0" applyNumberFormat="1" applyFont="1" applyFill="1" applyBorder="1" applyAlignment="1">
      <alignment horizontal="right"/>
    </xf>
    <xf numFmtId="3" fontId="51" fillId="7" borderId="0" xfId="0" applyNumberFormat="1" applyFont="1" applyFill="1" applyBorder="1" applyAlignment="1">
      <alignment horizontal="center"/>
    </xf>
    <xf numFmtId="3" fontId="14" fillId="7" borderId="28" xfId="0" applyNumberFormat="1" applyFont="1" applyFill="1" applyBorder="1" applyAlignment="1">
      <alignment horizontal="center" wrapText="1"/>
    </xf>
    <xf numFmtId="9" fontId="11" fillId="7" borderId="26" xfId="0" applyNumberFormat="1" applyFont="1" applyFill="1" applyBorder="1" applyAlignment="1">
      <alignment horizontal="center" wrapText="1"/>
    </xf>
    <xf numFmtId="0" fontId="11" fillId="7" borderId="0" xfId="0" applyFont="1" applyFill="1" applyBorder="1"/>
    <xf numFmtId="3" fontId="42" fillId="7" borderId="2" xfId="0" applyNumberFormat="1" applyFont="1" applyFill="1" applyBorder="1" applyAlignment="1"/>
    <xf numFmtId="3" fontId="17" fillId="7" borderId="1" xfId="0" applyNumberFormat="1" applyFont="1" applyFill="1" applyBorder="1" applyAlignment="1"/>
    <xf numFmtId="3" fontId="15" fillId="7" borderId="1" xfId="0" applyNumberFormat="1" applyFont="1" applyFill="1" applyBorder="1" applyAlignment="1">
      <alignment horizontal="center"/>
    </xf>
    <xf numFmtId="3" fontId="14" fillId="7" borderId="6" xfId="0" applyNumberFormat="1" applyFont="1" applyFill="1" applyBorder="1"/>
    <xf numFmtId="3" fontId="74" fillId="7" borderId="0" xfId="0" applyNumberFormat="1" applyFont="1" applyFill="1" applyBorder="1"/>
    <xf numFmtId="3" fontId="78" fillId="7" borderId="0" xfId="0" applyNumberFormat="1" applyFont="1" applyFill="1" applyBorder="1" applyAlignment="1">
      <alignment horizontal="center"/>
    </xf>
    <xf numFmtId="3" fontId="47" fillId="7" borderId="0" xfId="0" applyNumberFormat="1" applyFont="1" applyFill="1" applyBorder="1" applyAlignment="1">
      <alignment horizontal="center"/>
    </xf>
    <xf numFmtId="0" fontId="52" fillId="0" borderId="0" xfId="3" applyNumberFormat="1" applyFont="1" applyFill="1" applyAlignment="1" applyProtection="1">
      <alignment wrapText="1"/>
    </xf>
    <xf numFmtId="0" fontId="84" fillId="4" borderId="52" xfId="3" applyNumberFormat="1" applyFont="1" applyFill="1" applyBorder="1" applyAlignment="1" applyProtection="1">
      <alignment horizontal="center" wrapText="1"/>
    </xf>
    <xf numFmtId="0" fontId="84" fillId="4" borderId="75" xfId="3" applyNumberFormat="1" applyFont="1" applyFill="1" applyBorder="1" applyAlignment="1" applyProtection="1">
      <alignment horizontal="center" wrapText="1"/>
    </xf>
    <xf numFmtId="0" fontId="84" fillId="4" borderId="61" xfId="3" applyNumberFormat="1" applyFont="1" applyFill="1" applyBorder="1" applyAlignment="1" applyProtection="1">
      <alignment horizontal="center" wrapText="1"/>
    </xf>
    <xf numFmtId="0" fontId="52" fillId="5" borderId="123" xfId="3" applyNumberFormat="1" applyFont="1" applyFill="1" applyBorder="1" applyAlignment="1" applyProtection="1"/>
    <xf numFmtId="0" fontId="52" fillId="5" borderId="125" xfId="3" applyNumberFormat="1" applyFont="1" applyFill="1" applyBorder="1" applyAlignment="1" applyProtection="1"/>
    <xf numFmtId="0" fontId="45" fillId="0" borderId="124" xfId="3" applyNumberFormat="1" applyFont="1" applyFill="1" applyBorder="1" applyAlignment="1" applyProtection="1">
      <alignment horizontal="center" wrapText="1"/>
    </xf>
    <xf numFmtId="0" fontId="45" fillId="0" borderId="120" xfId="3" applyNumberFormat="1" applyFont="1" applyFill="1" applyBorder="1" applyAlignment="1" applyProtection="1">
      <alignment horizontal="center" wrapText="1"/>
    </xf>
    <xf numFmtId="0" fontId="30" fillId="5" borderId="62" xfId="3" applyNumberFormat="1" applyFont="1" applyFill="1" applyBorder="1" applyAlignment="1" applyProtection="1">
      <alignment horizontal="center"/>
    </xf>
    <xf numFmtId="0" fontId="30" fillId="5" borderId="21" xfId="3" applyNumberFormat="1" applyFont="1" applyFill="1" applyBorder="1" applyAlignment="1" applyProtection="1">
      <alignment horizontal="center"/>
    </xf>
    <xf numFmtId="0" fontId="30" fillId="5" borderId="20" xfId="3" applyNumberFormat="1" applyFont="1" applyFill="1" applyBorder="1" applyAlignment="1" applyProtection="1">
      <alignment horizontal="center"/>
    </xf>
    <xf numFmtId="0" fontId="30" fillId="5" borderId="63" xfId="3" applyNumberFormat="1" applyFont="1" applyFill="1" applyBorder="1" applyAlignment="1" applyProtection="1">
      <alignment horizontal="center"/>
    </xf>
    <xf numFmtId="0" fontId="52" fillId="5" borderId="21" xfId="3" applyNumberFormat="1" applyFont="1" applyFill="1" applyBorder="1" applyAlignment="1" applyProtection="1">
      <alignment horizontal="left" wrapText="1"/>
    </xf>
    <xf numFmtId="0" fontId="52" fillId="5" borderId="0" xfId="3" applyNumberFormat="1" applyFont="1" applyFill="1" applyBorder="1" applyAlignment="1" applyProtection="1">
      <alignment horizontal="left" wrapText="1"/>
    </xf>
    <xf numFmtId="0" fontId="52" fillId="5" borderId="59" xfId="3" applyNumberFormat="1" applyFont="1" applyFill="1" applyBorder="1" applyAlignment="1" applyProtection="1">
      <alignment horizontal="center"/>
    </xf>
    <xf numFmtId="0" fontId="52" fillId="5" borderId="64" xfId="3" applyNumberFormat="1" applyFont="1" applyFill="1" applyBorder="1" applyAlignment="1" applyProtection="1">
      <alignment horizont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9" fontId="14" fillId="4" borderId="86" xfId="0" applyNumberFormat="1" applyFont="1" applyFill="1" applyBorder="1" applyAlignment="1">
      <alignment horizontal="center" vertical="center"/>
    </xf>
    <xf numFmtId="9" fontId="14" fillId="4" borderId="70" xfId="0" applyNumberFormat="1" applyFont="1" applyFill="1" applyBorder="1" applyAlignment="1">
      <alignment horizontal="center" vertical="center"/>
    </xf>
    <xf numFmtId="9" fontId="14" fillId="0" borderId="86" xfId="0" applyNumberFormat="1" applyFont="1" applyFill="1" applyBorder="1" applyAlignment="1">
      <alignment horizontal="center" vertical="center"/>
    </xf>
    <xf numFmtId="9" fontId="14" fillId="0" borderId="70" xfId="0" applyNumberFormat="1" applyFont="1" applyFill="1" applyBorder="1" applyAlignment="1">
      <alignment horizontal="center" vertical="center"/>
    </xf>
    <xf numFmtId="3" fontId="16" fillId="0" borderId="5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5" fillId="0" borderId="4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3" fontId="67" fillId="4" borderId="6" xfId="0" applyNumberFormat="1" applyFont="1" applyFill="1" applyBorder="1" applyAlignment="1">
      <alignment horizontal="center"/>
    </xf>
    <xf numFmtId="3" fontId="67" fillId="4" borderId="14" xfId="0" applyNumberFormat="1" applyFont="1" applyFill="1" applyBorder="1" applyAlignment="1">
      <alignment horizontal="center"/>
    </xf>
    <xf numFmtId="3" fontId="67" fillId="4" borderId="12" xfId="0" applyNumberFormat="1" applyFont="1" applyFill="1" applyBorder="1" applyAlignment="1">
      <alignment horizontal="center"/>
    </xf>
    <xf numFmtId="3" fontId="67" fillId="4" borderId="15" xfId="0" applyNumberFormat="1" applyFont="1" applyFill="1" applyBorder="1" applyAlignment="1">
      <alignment horizontal="center"/>
    </xf>
    <xf numFmtId="3" fontId="67" fillId="4" borderId="11" xfId="0" applyNumberFormat="1" applyFont="1" applyFill="1" applyBorder="1" applyAlignment="1">
      <alignment horizontal="center"/>
    </xf>
    <xf numFmtId="49" fontId="6" fillId="4" borderId="22" xfId="0" applyNumberFormat="1" applyFont="1" applyFill="1" applyBorder="1" applyAlignment="1">
      <alignment horizontal="center" vertical="center" wrapText="1"/>
    </xf>
    <xf numFmtId="49" fontId="14" fillId="4" borderId="28" xfId="0" applyNumberFormat="1" applyFont="1" applyFill="1" applyBorder="1" applyAlignment="1">
      <alignment horizontal="center" vertical="center" wrapText="1"/>
    </xf>
    <xf numFmtId="3" fontId="67" fillId="4" borderId="28" xfId="0" applyNumberFormat="1" applyFont="1" applyFill="1" applyBorder="1" applyAlignment="1">
      <alignment horizontal="center"/>
    </xf>
    <xf numFmtId="3" fontId="67" fillId="4" borderId="2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3" fontId="67" fillId="4" borderId="15" xfId="0" applyNumberFormat="1" applyFont="1" applyFill="1" applyBorder="1" applyAlignment="1">
      <alignment horizontal="center" wrapText="1"/>
    </xf>
    <xf numFmtId="3" fontId="67" fillId="4" borderId="11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3" fontId="15" fillId="0" borderId="48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3" fontId="15" fillId="0" borderId="38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9" fontId="15" fillId="4" borderId="86" xfId="0" applyNumberFormat="1" applyFont="1" applyFill="1" applyBorder="1" applyAlignment="1">
      <alignment horizontal="center" vertical="center"/>
    </xf>
    <xf numFmtId="9" fontId="15" fillId="4" borderId="70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wrapText="1"/>
    </xf>
    <xf numFmtId="3" fontId="15" fillId="4" borderId="43" xfId="0" applyNumberFormat="1" applyFont="1" applyFill="1" applyBorder="1" applyAlignment="1">
      <alignment horizontal="center" vertical="center"/>
    </xf>
    <xf numFmtId="3" fontId="15" fillId="4" borderId="24" xfId="0" applyNumberFormat="1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0" fontId="6" fillId="4" borderId="118" xfId="0" applyFont="1" applyFill="1" applyBorder="1" applyAlignment="1">
      <alignment horizontal="center" vertical="center" wrapText="1"/>
    </xf>
    <xf numFmtId="3" fontId="6" fillId="4" borderId="4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0" fontId="15" fillId="0" borderId="92" xfId="0" applyFont="1" applyFill="1" applyBorder="1" applyAlignment="1">
      <alignment horizontal="center" vertical="center"/>
    </xf>
    <xf numFmtId="0" fontId="15" fillId="0" borderId="94" xfId="0" applyFont="1" applyFill="1" applyBorder="1" applyAlignment="1">
      <alignment horizontal="center" vertical="center"/>
    </xf>
    <xf numFmtId="9" fontId="6" fillId="4" borderId="55" xfId="0" applyNumberFormat="1" applyFont="1" applyFill="1" applyBorder="1" applyAlignment="1">
      <alignment horizontal="center" vertical="center"/>
    </xf>
    <xf numFmtId="9" fontId="6" fillId="4" borderId="57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93" xfId="0" applyNumberFormat="1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91" xfId="0" applyFont="1" applyFill="1" applyBorder="1" applyAlignment="1">
      <alignment horizontal="center" vertical="center" wrapText="1"/>
    </xf>
    <xf numFmtId="3" fontId="6" fillId="4" borderId="72" xfId="0" applyNumberFormat="1" applyFont="1" applyFill="1" applyBorder="1" applyAlignment="1">
      <alignment horizontal="center" vertical="center" wrapText="1"/>
    </xf>
    <xf numFmtId="3" fontId="6" fillId="4" borderId="92" xfId="0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73" fillId="7" borderId="0" xfId="0" applyNumberFormat="1" applyFont="1" applyFill="1" applyBorder="1" applyAlignment="1">
      <alignment horizontal="center" wrapText="1"/>
    </xf>
    <xf numFmtId="3" fontId="11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4" borderId="17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86" fillId="0" borderId="0" xfId="0" applyNumberFormat="1" applyFont="1" applyFill="1" applyBorder="1" applyAlignment="1">
      <alignment horizontal="right" vertical="center" wrapText="1"/>
    </xf>
    <xf numFmtId="3" fontId="6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1" fillId="0" borderId="18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6" fillId="8" borderId="19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3" fontId="14" fillId="4" borderId="75" xfId="0" applyNumberFormat="1" applyFont="1" applyFill="1" applyBorder="1" applyAlignment="1">
      <alignment horizontal="center"/>
    </xf>
    <xf numFmtId="3" fontId="14" fillId="4" borderId="73" xfId="0" applyNumberFormat="1" applyFont="1" applyFill="1" applyBorder="1" applyAlignment="1">
      <alignment horizontal="center"/>
    </xf>
    <xf numFmtId="3" fontId="14" fillId="4" borderId="7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4" fillId="4" borderId="61" xfId="0" applyNumberFormat="1" applyFont="1" applyFill="1" applyBorder="1" applyAlignment="1">
      <alignment horizontal="center"/>
    </xf>
    <xf numFmtId="3" fontId="14" fillId="4" borderId="30" xfId="0" applyNumberFormat="1" applyFont="1" applyFill="1" applyBorder="1" applyAlignment="1">
      <alignment horizontal="center"/>
    </xf>
    <xf numFmtId="3" fontId="14" fillId="4" borderId="69" xfId="0" applyNumberFormat="1" applyFont="1" applyFill="1" applyBorder="1" applyAlignment="1">
      <alignment horizontal="center"/>
    </xf>
    <xf numFmtId="3" fontId="14" fillId="4" borderId="2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49" fontId="5" fillId="4" borderId="50" xfId="0" applyNumberFormat="1" applyFont="1" applyFill="1" applyBorder="1" applyAlignment="1">
      <alignment horizontal="center" vertical="center"/>
    </xf>
    <xf numFmtId="49" fontId="5" fillId="4" borderId="59" xfId="0" applyNumberFormat="1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75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wrapText="1"/>
    </xf>
    <xf numFmtId="0" fontId="16" fillId="4" borderId="50" xfId="0" applyFont="1" applyFill="1" applyBorder="1" applyAlignment="1">
      <alignment horizontal="center" wrapText="1"/>
    </xf>
    <xf numFmtId="0" fontId="16" fillId="4" borderId="45" xfId="0" applyFont="1" applyFill="1" applyBorder="1" applyAlignment="1">
      <alignment horizontal="center" wrapText="1"/>
    </xf>
    <xf numFmtId="0" fontId="16" fillId="4" borderId="59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4" borderId="50" xfId="0" applyNumberFormat="1" applyFont="1" applyFill="1" applyBorder="1" applyAlignment="1">
      <alignment horizontal="center" vertical="center" wrapText="1"/>
    </xf>
    <xf numFmtId="2" fontId="14" fillId="4" borderId="21" xfId="0" applyNumberFormat="1" applyFont="1" applyFill="1" applyBorder="1" applyAlignment="1">
      <alignment horizontal="center" vertical="center" wrapText="1"/>
    </xf>
    <xf numFmtId="2" fontId="14" fillId="4" borderId="45" xfId="0" applyNumberFormat="1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right" vertical="center" wrapText="1"/>
    </xf>
    <xf numFmtId="0" fontId="6" fillId="4" borderId="6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4" borderId="1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0" fillId="0" borderId="64" xfId="0" applyFont="1" applyFill="1" applyBorder="1" applyAlignment="1">
      <alignment horizontal="right" wrapText="1"/>
    </xf>
    <xf numFmtId="0" fontId="24" fillId="4" borderId="48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0" borderId="64" xfId="0" applyNumberFormat="1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 vertical="center" wrapText="1"/>
    </xf>
    <xf numFmtId="0" fontId="1" fillId="4" borderId="64" xfId="0" applyNumberFormat="1" applyFont="1" applyFill="1" applyBorder="1" applyAlignment="1" applyProtection="1">
      <alignment horizontal="center" vertical="center" wrapText="1"/>
    </xf>
    <xf numFmtId="0" fontId="1" fillId="4" borderId="50" xfId="0" applyNumberFormat="1" applyFont="1" applyFill="1" applyBorder="1" applyAlignment="1" applyProtection="1">
      <alignment horizontal="center" vertical="center" wrapText="1"/>
    </xf>
    <xf numFmtId="0" fontId="1" fillId="4" borderId="21" xfId="0" applyNumberFormat="1" applyFont="1" applyFill="1" applyBorder="1" applyAlignment="1" applyProtection="1">
      <alignment horizontal="center" vertical="center" wrapText="1"/>
    </xf>
    <xf numFmtId="0" fontId="1" fillId="4" borderId="45" xfId="0" applyNumberFormat="1" applyFont="1" applyFill="1" applyBorder="1" applyAlignment="1" applyProtection="1">
      <alignment horizontal="center" vertical="center" wrapText="1"/>
    </xf>
    <xf numFmtId="0" fontId="1" fillId="4" borderId="59" xfId="0" applyNumberFormat="1" applyFont="1" applyFill="1" applyBorder="1" applyAlignment="1" applyProtection="1">
      <alignment horizontal="center" vertical="center" wrapText="1"/>
    </xf>
    <xf numFmtId="0" fontId="1" fillId="4" borderId="46" xfId="0" applyNumberFormat="1" applyFont="1" applyFill="1" applyBorder="1" applyAlignment="1" applyProtection="1">
      <alignment horizontal="center" vertical="center" wrapText="1"/>
    </xf>
    <xf numFmtId="0" fontId="1" fillId="4" borderId="20" xfId="0" applyNumberFormat="1" applyFont="1" applyFill="1" applyBorder="1" applyAlignment="1" applyProtection="1">
      <alignment horizontal="center" vertical="center"/>
    </xf>
    <xf numFmtId="0" fontId="1" fillId="4" borderId="63" xfId="0" applyNumberFormat="1" applyFont="1" applyFill="1" applyBorder="1" applyAlignment="1" applyProtection="1">
      <alignment horizontal="center" vertical="center"/>
    </xf>
    <xf numFmtId="0" fontId="1" fillId="4" borderId="62" xfId="0" applyNumberFormat="1" applyFont="1" applyFill="1" applyBorder="1" applyAlignment="1" applyProtection="1">
      <alignment horizontal="center" vertical="center" wrapText="1"/>
    </xf>
    <xf numFmtId="0" fontId="1" fillId="4" borderId="20" xfId="0" applyNumberFormat="1" applyFont="1" applyFill="1" applyBorder="1" applyAlignment="1" applyProtection="1">
      <alignment horizontal="center" vertical="center" wrapText="1"/>
    </xf>
    <xf numFmtId="0" fontId="1" fillId="4" borderId="63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center" vertical="top"/>
    </xf>
    <xf numFmtId="0" fontId="1" fillId="4" borderId="58" xfId="0" applyNumberFormat="1" applyFont="1" applyFill="1" applyBorder="1" applyAlignment="1" applyProtection="1">
      <alignment horizontal="center" vertical="center" wrapText="1"/>
    </xf>
    <xf numFmtId="0" fontId="1" fillId="4" borderId="56" xfId="0" applyNumberFormat="1" applyFont="1" applyFill="1" applyBorder="1" applyAlignment="1" applyProtection="1">
      <alignment horizontal="center" vertical="center" wrapText="1"/>
    </xf>
    <xf numFmtId="0" fontId="1" fillId="4" borderId="57" xfId="0" applyNumberFormat="1" applyFont="1" applyFill="1" applyBorder="1" applyAlignment="1" applyProtection="1">
      <alignment horizontal="center" vertical="center" wrapText="1"/>
    </xf>
    <xf numFmtId="0" fontId="1" fillId="4" borderId="76" xfId="0" applyNumberFormat="1" applyFont="1" applyFill="1" applyBorder="1" applyAlignment="1" applyProtection="1">
      <alignment horizontal="center" vertical="center"/>
    </xf>
    <xf numFmtId="0" fontId="1" fillId="0" borderId="58" xfId="0" applyNumberFormat="1" applyFont="1" applyFill="1" applyBorder="1" applyAlignment="1" applyProtection="1">
      <alignment horizontal="center" vertical="center" wrapText="1"/>
    </xf>
    <xf numFmtId="0" fontId="1" fillId="0" borderId="56" xfId="0" applyNumberFormat="1" applyFont="1" applyFill="1" applyBorder="1" applyAlignment="1" applyProtection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" fillId="0" borderId="57" xfId="0" applyNumberFormat="1" applyFont="1" applyFill="1" applyBorder="1" applyAlignment="1" applyProtection="1">
      <alignment horizontal="center" vertical="center" wrapText="1"/>
    </xf>
    <xf numFmtId="0" fontId="19" fillId="0" borderId="7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4" borderId="59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8" fillId="4" borderId="62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0" fontId="8" fillId="4" borderId="59" xfId="0" applyFont="1" applyFill="1" applyBorder="1" applyAlignment="1">
      <alignment horizontal="right"/>
    </xf>
    <xf numFmtId="0" fontId="8" fillId="4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8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4" fontId="37" fillId="6" borderId="113" xfId="0" applyNumberFormat="1" applyFont="1" applyFill="1" applyBorder="1" applyAlignment="1" applyProtection="1">
      <alignment horizontal="center" vertical="center"/>
    </xf>
    <xf numFmtId="4" fontId="37" fillId="6" borderId="114" xfId="0" applyNumberFormat="1" applyFont="1" applyFill="1" applyBorder="1" applyAlignment="1" applyProtection="1">
      <alignment horizontal="center" vertical="center"/>
    </xf>
    <xf numFmtId="4" fontId="37" fillId="6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5" borderId="96" xfId="0" applyNumberFormat="1" applyFont="1" applyFill="1" applyBorder="1" applyAlignment="1" applyProtection="1">
      <alignment horizontal="center" vertical="center" wrapText="1"/>
    </xf>
    <xf numFmtId="0" fontId="35" fillId="5" borderId="100" xfId="0" applyNumberFormat="1" applyFont="1" applyFill="1" applyBorder="1" applyAlignment="1" applyProtection="1">
      <alignment horizontal="center" vertical="center" wrapText="1"/>
    </xf>
    <xf numFmtId="0" fontId="35" fillId="5" borderId="97" xfId="0" applyNumberFormat="1" applyFont="1" applyFill="1" applyBorder="1" applyAlignment="1" applyProtection="1">
      <alignment horizontal="center" vertical="center"/>
    </xf>
    <xf numFmtId="0" fontId="35" fillId="5" borderId="98" xfId="0" applyNumberFormat="1" applyFont="1" applyFill="1" applyBorder="1" applyAlignment="1" applyProtection="1">
      <alignment vertical="center"/>
    </xf>
    <xf numFmtId="0" fontId="35" fillId="5" borderId="99" xfId="0" applyNumberFormat="1" applyFont="1" applyFill="1" applyBorder="1" applyAlignment="1" applyProtection="1">
      <alignment vertical="center"/>
    </xf>
    <xf numFmtId="0" fontId="37" fillId="6" borderId="103" xfId="0" applyNumberFormat="1" applyFont="1" applyFill="1" applyBorder="1" applyAlignment="1" applyProtection="1">
      <alignment horizontal="center" vertical="center"/>
    </xf>
    <xf numFmtId="0" fontId="37" fillId="6" borderId="107" xfId="0" applyNumberFormat="1" applyFont="1" applyFill="1" applyBorder="1" applyAlignment="1" applyProtection="1">
      <alignment horizontal="center" vertical="center"/>
    </xf>
    <xf numFmtId="0" fontId="37" fillId="6" borderId="109" xfId="0" applyNumberFormat="1" applyFont="1" applyFill="1" applyBorder="1" applyAlignment="1" applyProtection="1">
      <alignment horizontal="center" vertical="center"/>
    </xf>
    <xf numFmtId="0" fontId="37" fillId="6" borderId="104" xfId="0" applyNumberFormat="1" applyFont="1" applyFill="1" applyBorder="1" applyAlignment="1" applyProtection="1">
      <alignment horizontal="left" vertical="center"/>
    </xf>
    <xf numFmtId="0" fontId="37" fillId="6" borderId="108" xfId="0" applyNumberFormat="1" applyFont="1" applyFill="1" applyBorder="1" applyAlignment="1" applyProtection="1">
      <alignment horizontal="left" vertical="center"/>
    </xf>
    <xf numFmtId="0" fontId="37" fillId="6" borderId="110" xfId="0" applyNumberFormat="1" applyFont="1" applyFill="1" applyBorder="1" applyAlignment="1" applyProtection="1">
      <alignment horizontal="left" vertical="center"/>
    </xf>
    <xf numFmtId="164" fontId="37" fillId="6" borderId="104" xfId="0" applyNumberFormat="1" applyFont="1" applyFill="1" applyBorder="1" applyAlignment="1" applyProtection="1">
      <alignment horizontal="center" vertical="center"/>
    </xf>
    <xf numFmtId="164" fontId="37" fillId="6" borderId="108" xfId="0" applyNumberFormat="1" applyFont="1" applyFill="1" applyBorder="1" applyAlignment="1" applyProtection="1">
      <alignment horizontal="center" vertical="center"/>
    </xf>
    <xf numFmtId="164" fontId="37" fillId="6" borderId="110" xfId="0" applyNumberFormat="1" applyFont="1" applyFill="1" applyBorder="1" applyAlignment="1" applyProtection="1">
      <alignment horizontal="center" vertical="center"/>
    </xf>
    <xf numFmtId="4" fontId="37" fillId="6" borderId="104" xfId="0" applyNumberFormat="1" applyFont="1" applyFill="1" applyBorder="1" applyAlignment="1" applyProtection="1">
      <alignment horizontal="center" vertical="center"/>
    </xf>
    <xf numFmtId="4" fontId="37" fillId="6" borderId="108" xfId="0" applyNumberFormat="1" applyFont="1" applyFill="1" applyBorder="1" applyAlignment="1" applyProtection="1">
      <alignment horizontal="center" vertical="center"/>
    </xf>
    <xf numFmtId="4" fontId="37" fillId="6" borderId="110" xfId="0" applyNumberFormat="1" applyFont="1" applyFill="1" applyBorder="1" applyAlignment="1" applyProtection="1">
      <alignment horizontal="center" vertical="center"/>
    </xf>
    <xf numFmtId="4" fontId="37" fillId="6" borderId="115" xfId="0" applyNumberFormat="1" applyFont="1" applyFill="1" applyBorder="1" applyAlignment="1" applyProtection="1">
      <alignment horizontal="center" vertical="center"/>
    </xf>
    <xf numFmtId="0" fontId="39" fillId="5" borderId="97" xfId="0" applyNumberFormat="1" applyFont="1" applyFill="1" applyBorder="1" applyAlignment="1" applyProtection="1">
      <alignment horizontal="center" vertical="center"/>
    </xf>
    <xf numFmtId="0" fontId="39" fillId="5" borderId="98" xfId="0" applyNumberFormat="1" applyFont="1" applyFill="1" applyBorder="1" applyAlignment="1" applyProtection="1">
      <alignment horizontal="center" vertical="center"/>
    </xf>
    <xf numFmtId="0" fontId="39" fillId="5" borderId="99" xfId="0" applyNumberFormat="1" applyFont="1" applyFill="1" applyBorder="1" applyAlignment="1" applyProtection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28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0" xfId="0" applyNumberFormat="1" applyFont="1" applyFill="1" applyBorder="1" applyAlignment="1">
      <alignment horizontal="left" vertical="center" wrapText="1"/>
    </xf>
    <xf numFmtId="49" fontId="16" fillId="0" borderId="75" xfId="0" applyNumberFormat="1" applyFont="1" applyFill="1" applyBorder="1" applyAlignment="1">
      <alignment horizontal="left" vertical="center" wrapText="1"/>
    </xf>
    <xf numFmtId="49" fontId="16" fillId="0" borderId="73" xfId="0" applyNumberFormat="1" applyFont="1" applyFill="1" applyBorder="1" applyAlignment="1">
      <alignment horizontal="left" vertical="center" wrapText="1"/>
    </xf>
    <xf numFmtId="49" fontId="16" fillId="0" borderId="7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6" fillId="4" borderId="56" xfId="0" applyFont="1" applyFill="1" applyBorder="1" applyAlignment="1">
      <alignment horizontal="right" vertical="center" wrapText="1"/>
    </xf>
    <xf numFmtId="0" fontId="6" fillId="4" borderId="57" xfId="0" applyFont="1" applyFill="1" applyBorder="1" applyAlignment="1">
      <alignment horizontal="right" vertical="center" wrapText="1"/>
    </xf>
    <xf numFmtId="3" fontId="30" fillId="4" borderId="56" xfId="0" applyNumberFormat="1" applyFont="1" applyFill="1" applyBorder="1" applyAlignment="1">
      <alignment horizontal="center" vertical="center"/>
    </xf>
    <xf numFmtId="3" fontId="30" fillId="4" borderId="57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4"/>
    <cellStyle name="Normal 3" xfId="5"/>
    <cellStyle name="Normal 4" xfId="3"/>
    <cellStyle name="Normal 4 2" xfId="6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2:Y26"/>
  <sheetViews>
    <sheetView topLeftCell="A22" workbookViewId="0">
      <selection sqref="A1:W24"/>
    </sheetView>
  </sheetViews>
  <sheetFormatPr defaultColWidth="9.109375" defaultRowHeight="17.399999999999999"/>
  <cols>
    <col min="1" max="1" width="3.77734375" style="472" customWidth="1"/>
    <col min="2" max="2" width="23.44140625" style="474" customWidth="1"/>
    <col min="3" max="3" width="7.77734375" style="474" customWidth="1"/>
    <col min="4" max="4" width="3.88671875" style="474" customWidth="1"/>
    <col min="5" max="5" width="8.77734375" style="474" customWidth="1"/>
    <col min="6" max="6" width="11.5546875" style="474" customWidth="1"/>
    <col min="7" max="7" width="3.33203125" style="474" customWidth="1"/>
    <col min="8" max="8" width="2.109375" style="474" customWidth="1"/>
    <col min="9" max="9" width="15.109375" style="474" customWidth="1"/>
    <col min="10" max="10" width="30.6640625" style="494" customWidth="1"/>
    <col min="11" max="11" width="6.77734375" style="481" customWidth="1"/>
    <col min="12" max="12" width="6.5546875" style="481" customWidth="1"/>
    <col min="13" max="13" width="7.33203125" style="475" customWidth="1"/>
    <col min="14" max="14" width="7" style="475" customWidth="1"/>
    <col min="15" max="15" width="9.109375" style="475" customWidth="1"/>
    <col min="16" max="16" width="9.21875" style="475" customWidth="1"/>
    <col min="17" max="17" width="7.6640625" style="475" customWidth="1"/>
    <col min="18" max="22" width="5.77734375" style="729" customWidth="1"/>
    <col min="23" max="23" width="6.6640625" style="729" customWidth="1"/>
    <col min="24" max="25" width="5.77734375" style="729" customWidth="1"/>
    <col min="26" max="16384" width="9.109375" style="474"/>
  </cols>
  <sheetData>
    <row r="2" spans="1:19" ht="19.8" thickBot="1">
      <c r="B2" s="473" t="s">
        <v>731</v>
      </c>
      <c r="C2" s="493" t="s">
        <v>761</v>
      </c>
    </row>
    <row r="3" spans="1:19" ht="18" thickBot="1">
      <c r="A3" s="759" t="s">
        <v>732</v>
      </c>
      <c r="B3" s="772" t="s">
        <v>733</v>
      </c>
      <c r="C3" s="773"/>
      <c r="D3" s="773"/>
      <c r="E3" s="773"/>
      <c r="F3" s="773"/>
      <c r="G3" s="773"/>
      <c r="H3" s="773"/>
      <c r="I3" s="513"/>
    </row>
    <row r="4" spans="1:19" ht="18" thickBot="1">
      <c r="A4" s="760"/>
      <c r="B4" s="762"/>
      <c r="C4" s="764" t="s">
        <v>762</v>
      </c>
      <c r="D4" s="766" t="s">
        <v>734</v>
      </c>
      <c r="E4" s="767"/>
      <c r="F4" s="767"/>
      <c r="G4" s="768"/>
      <c r="H4" s="769"/>
      <c r="I4" s="514"/>
      <c r="K4" s="664"/>
      <c r="L4" s="664"/>
    </row>
    <row r="5" spans="1:19" ht="30.6" customHeight="1" thickBot="1">
      <c r="A5" s="761"/>
      <c r="B5" s="763"/>
      <c r="C5" s="765"/>
      <c r="D5" s="727" t="s">
        <v>736</v>
      </c>
      <c r="E5" s="711" t="s">
        <v>865</v>
      </c>
      <c r="F5" s="735" t="s">
        <v>866</v>
      </c>
      <c r="G5" s="706" t="s">
        <v>737</v>
      </c>
      <c r="H5" s="686" t="s">
        <v>738</v>
      </c>
      <c r="I5" s="515"/>
      <c r="J5" s="495" t="s">
        <v>735</v>
      </c>
      <c r="K5" s="665"/>
      <c r="L5" s="665"/>
    </row>
    <row r="6" spans="1:19" ht="40.049999999999997" customHeight="1" thickBot="1">
      <c r="A6" s="476">
        <v>1</v>
      </c>
      <c r="B6" s="690" t="s">
        <v>739</v>
      </c>
      <c r="C6" s="718">
        <v>107684</v>
      </c>
      <c r="D6" s="719">
        <v>89238</v>
      </c>
      <c r="E6" s="712">
        <v>53842</v>
      </c>
      <c r="F6" s="713">
        <v>72331</v>
      </c>
      <c r="G6" s="707"/>
      <c r="H6" s="517"/>
      <c r="I6" s="691" t="s">
        <v>852</v>
      </c>
      <c r="J6" s="501" t="s">
        <v>849</v>
      </c>
      <c r="K6" s="666"/>
      <c r="L6" s="667"/>
      <c r="M6" s="667"/>
    </row>
    <row r="7" spans="1:19" ht="40.049999999999997" customHeight="1" thickBot="1">
      <c r="A7" s="477">
        <v>2</v>
      </c>
      <c r="B7" s="689" t="s">
        <v>740</v>
      </c>
      <c r="C7" s="720">
        <v>506393</v>
      </c>
      <c r="D7" s="721">
        <v>455895</v>
      </c>
      <c r="E7" s="714">
        <v>253192</v>
      </c>
      <c r="F7" s="713">
        <f>+'Биланс стања'!H74</f>
        <v>450217</v>
      </c>
      <c r="G7" s="708"/>
      <c r="H7" s="517"/>
      <c r="I7" s="692" t="s">
        <v>852</v>
      </c>
      <c r="J7" s="502" t="s">
        <v>741</v>
      </c>
      <c r="K7" s="668"/>
      <c r="L7" s="668"/>
    </row>
    <row r="8" spans="1:19" ht="40.049999999999997" customHeight="1" thickBot="1">
      <c r="A8" s="477">
        <v>3</v>
      </c>
      <c r="B8" s="689" t="s">
        <v>742</v>
      </c>
      <c r="C8" s="720">
        <v>387488</v>
      </c>
      <c r="D8" s="721">
        <v>57623</v>
      </c>
      <c r="E8" s="714">
        <v>193742</v>
      </c>
      <c r="F8" s="713">
        <f>+'Биланс успеха'!H9</f>
        <v>115430</v>
      </c>
      <c r="G8" s="708"/>
      <c r="H8" s="517"/>
      <c r="I8" s="692" t="s">
        <v>852</v>
      </c>
      <c r="J8" s="508" t="s">
        <v>850</v>
      </c>
      <c r="K8" s="669"/>
      <c r="L8" s="669"/>
    </row>
    <row r="9" spans="1:19" ht="40.049999999999997" customHeight="1" thickBot="1">
      <c r="A9" s="477">
        <v>4</v>
      </c>
      <c r="B9" s="689" t="s">
        <v>743</v>
      </c>
      <c r="C9" s="720">
        <v>415500</v>
      </c>
      <c r="D9" s="721">
        <v>83779</v>
      </c>
      <c r="E9" s="714">
        <v>207746</v>
      </c>
      <c r="F9" s="713">
        <f>+'Биланс успеха'!H22</f>
        <v>159461</v>
      </c>
      <c r="G9" s="708"/>
      <c r="H9" s="517"/>
      <c r="I9" s="692" t="s">
        <v>852</v>
      </c>
      <c r="J9" s="501" t="s">
        <v>851</v>
      </c>
      <c r="K9" s="669"/>
      <c r="L9" s="669"/>
    </row>
    <row r="10" spans="1:19" ht="49.95" customHeight="1" thickBot="1">
      <c r="A10" s="477">
        <v>5</v>
      </c>
      <c r="B10" s="689" t="s">
        <v>744</v>
      </c>
      <c r="C10" s="720">
        <v>-28012</v>
      </c>
      <c r="D10" s="721">
        <v>-26156</v>
      </c>
      <c r="E10" s="714">
        <v>-14004</v>
      </c>
      <c r="F10" s="713">
        <v>-44031</v>
      </c>
      <c r="G10" s="709"/>
      <c r="H10" s="519"/>
      <c r="I10" s="509" t="s">
        <v>780</v>
      </c>
      <c r="J10" s="508" t="s">
        <v>855</v>
      </c>
      <c r="K10" s="669"/>
      <c r="L10" s="669"/>
    </row>
    <row r="11" spans="1:19" ht="49.95" customHeight="1" thickBot="1">
      <c r="A11" s="477">
        <v>6</v>
      </c>
      <c r="B11" s="689" t="s">
        <v>232</v>
      </c>
      <c r="C11" s="720">
        <v>0</v>
      </c>
      <c r="D11" s="721">
        <v>-32957</v>
      </c>
      <c r="E11" s="714">
        <v>0</v>
      </c>
      <c r="F11" s="713">
        <v>-49864</v>
      </c>
      <c r="G11" s="709"/>
      <c r="H11" s="519"/>
      <c r="I11" s="509" t="s">
        <v>780</v>
      </c>
      <c r="J11" s="508" t="s">
        <v>853</v>
      </c>
      <c r="K11" s="670"/>
      <c r="L11" s="670"/>
    </row>
    <row r="12" spans="1:19" ht="49.95" customHeight="1" thickBot="1">
      <c r="A12" s="477">
        <v>7</v>
      </c>
      <c r="B12" s="689" t="s">
        <v>745</v>
      </c>
      <c r="C12" s="720">
        <v>90</v>
      </c>
      <c r="D12" s="721">
        <v>86</v>
      </c>
      <c r="E12" s="714">
        <v>90</v>
      </c>
      <c r="F12" s="713">
        <v>85</v>
      </c>
      <c r="G12" s="708"/>
      <c r="H12" s="520"/>
      <c r="I12" s="510" t="s">
        <v>760</v>
      </c>
      <c r="J12" s="503" t="s">
        <v>823</v>
      </c>
      <c r="K12" s="671"/>
      <c r="L12" s="671"/>
    </row>
    <row r="13" spans="1:19" ht="100.2" customHeight="1" thickBot="1">
      <c r="A13" s="477">
        <v>8</v>
      </c>
      <c r="B13" s="689" t="s">
        <v>746</v>
      </c>
      <c r="C13" s="720">
        <v>95</v>
      </c>
      <c r="D13" s="721">
        <v>89</v>
      </c>
      <c r="E13" s="714">
        <v>95</v>
      </c>
      <c r="F13" s="713">
        <v>90</v>
      </c>
      <c r="G13" s="708"/>
      <c r="H13" s="518"/>
      <c r="I13" s="509" t="s">
        <v>781</v>
      </c>
      <c r="J13" s="496" t="s">
        <v>847</v>
      </c>
      <c r="K13" s="685">
        <v>63622000</v>
      </c>
      <c r="L13" s="478">
        <v>85</v>
      </c>
      <c r="M13" s="673">
        <f>+K13/L13</f>
        <v>748494.1176470588</v>
      </c>
      <c r="N13" s="478">
        <v>6</v>
      </c>
      <c r="O13" s="479">
        <f>+M13/N13</f>
        <v>124749.01960784313</v>
      </c>
      <c r="P13" s="479" t="s">
        <v>848</v>
      </c>
      <c r="Q13" s="478"/>
    </row>
    <row r="14" spans="1:19" ht="17.399999999999999" customHeight="1" thickBot="1">
      <c r="A14" s="477">
        <v>9</v>
      </c>
      <c r="B14" s="687" t="s">
        <v>747</v>
      </c>
      <c r="C14" s="720"/>
      <c r="D14" s="721">
        <v>0</v>
      </c>
      <c r="E14" s="714"/>
      <c r="F14" s="713">
        <v>0</v>
      </c>
      <c r="G14" s="708"/>
      <c r="H14" s="518"/>
      <c r="I14" s="511">
        <v>0</v>
      </c>
      <c r="J14" s="497"/>
    </row>
    <row r="15" spans="1:19" ht="40.049999999999997" customHeight="1" thickBot="1">
      <c r="A15" s="477">
        <v>10</v>
      </c>
      <c r="B15" s="689" t="s">
        <v>748</v>
      </c>
      <c r="C15" s="720">
        <v>28676</v>
      </c>
      <c r="D15" s="721">
        <f>+'Биланс успеха'!H29+'Биланс успеха'!H45+'Биланс успеха'!H62</f>
        <v>14753</v>
      </c>
      <c r="E15" s="714">
        <v>14338</v>
      </c>
      <c r="F15" s="713">
        <f>+'Биланс успеха'!H29+'Биланс успеха'!H45+'Биланс успеха'!H62</f>
        <v>14753</v>
      </c>
      <c r="G15" s="708"/>
      <c r="H15" s="517"/>
      <c r="I15" s="692" t="s">
        <v>852</v>
      </c>
      <c r="J15" s="502" t="s">
        <v>854</v>
      </c>
      <c r="K15" s="674">
        <v>14712</v>
      </c>
      <c r="L15" s="674">
        <v>41</v>
      </c>
      <c r="M15" s="675">
        <v>0</v>
      </c>
      <c r="N15" s="479">
        <f>SUM(K15:M15)</f>
        <v>14753</v>
      </c>
      <c r="P15" s="475">
        <v>14334</v>
      </c>
      <c r="Q15" s="475">
        <v>4</v>
      </c>
      <c r="R15" s="729">
        <v>0</v>
      </c>
      <c r="S15" s="729">
        <f>SUM(P15:R15)</f>
        <v>14338</v>
      </c>
    </row>
    <row r="16" spans="1:19" ht="49.95" customHeight="1" thickBot="1">
      <c r="A16" s="477">
        <v>11</v>
      </c>
      <c r="B16" s="689" t="s">
        <v>749</v>
      </c>
      <c r="C16" s="720">
        <v>0</v>
      </c>
      <c r="D16" s="722">
        <v>-7.23</v>
      </c>
      <c r="E16" s="715">
        <v>0</v>
      </c>
      <c r="F16" s="713">
        <v>-11.07</v>
      </c>
      <c r="G16" s="708"/>
      <c r="H16" s="517"/>
      <c r="I16" s="692" t="s">
        <v>852</v>
      </c>
      <c r="J16" s="508" t="s">
        <v>856</v>
      </c>
      <c r="K16" s="674">
        <v>49864</v>
      </c>
      <c r="L16" s="674">
        <v>450217</v>
      </c>
      <c r="M16" s="676">
        <f>+K16/L16</f>
        <v>0.11075548013513484</v>
      </c>
      <c r="N16" s="679">
        <f>+M16*100</f>
        <v>11.075548013513483</v>
      </c>
      <c r="O16" s="678"/>
      <c r="P16" s="480"/>
    </row>
    <row r="17" spans="1:25" ht="49.95" customHeight="1" thickBot="1">
      <c r="A17" s="477">
        <v>12</v>
      </c>
      <c r="B17" s="689" t="s">
        <v>750</v>
      </c>
      <c r="C17" s="720">
        <v>0</v>
      </c>
      <c r="D17" s="723">
        <v>-36.93</v>
      </c>
      <c r="E17" s="714">
        <v>0</v>
      </c>
      <c r="F17" s="713">
        <v>-68.94</v>
      </c>
      <c r="G17" s="708"/>
      <c r="H17" s="517"/>
      <c r="I17" s="692" t="s">
        <v>852</v>
      </c>
      <c r="J17" s="508" t="s">
        <v>857</v>
      </c>
      <c r="K17" s="674">
        <v>49864</v>
      </c>
      <c r="L17" s="674">
        <v>72331</v>
      </c>
      <c r="M17" s="676">
        <f>+K17/L17</f>
        <v>0.68938629356707359</v>
      </c>
      <c r="N17" s="679">
        <f>+M17*100</f>
        <v>68.938629356707366</v>
      </c>
      <c r="O17" s="678"/>
      <c r="P17" s="480"/>
    </row>
    <row r="18" spans="1:25" ht="49.95" customHeight="1" thickBot="1">
      <c r="A18" s="477">
        <v>13</v>
      </c>
      <c r="B18" s="689" t="s">
        <v>751</v>
      </c>
      <c r="C18" s="720">
        <v>-5611</v>
      </c>
      <c r="D18" s="721">
        <v>-5501</v>
      </c>
      <c r="E18" s="714">
        <v>-2802</v>
      </c>
      <c r="F18" s="713">
        <v>-5107</v>
      </c>
      <c r="G18" s="709"/>
      <c r="H18" s="519"/>
      <c r="I18" s="509" t="s">
        <v>780</v>
      </c>
      <c r="J18" s="504" t="s">
        <v>858</v>
      </c>
      <c r="K18" s="682"/>
      <c r="L18" s="682"/>
      <c r="M18" s="680"/>
      <c r="N18" s="680"/>
      <c r="O18" s="680"/>
    </row>
    <row r="19" spans="1:25" ht="49.95" customHeight="1" thickBot="1">
      <c r="A19" s="477">
        <v>14</v>
      </c>
      <c r="B19" s="689" t="s">
        <v>752</v>
      </c>
      <c r="C19" s="724">
        <v>324.35000000000002</v>
      </c>
      <c r="D19" s="721">
        <v>411</v>
      </c>
      <c r="E19" s="714">
        <v>324</v>
      </c>
      <c r="F19" s="713">
        <v>522.44000000000005</v>
      </c>
      <c r="G19" s="708"/>
      <c r="H19" s="517"/>
      <c r="I19" s="692" t="s">
        <v>852</v>
      </c>
      <c r="J19" s="507" t="s">
        <v>859</v>
      </c>
      <c r="K19" s="674">
        <v>38898</v>
      </c>
      <c r="L19" s="674">
        <v>0</v>
      </c>
      <c r="M19" s="680">
        <v>338988</v>
      </c>
      <c r="N19" s="683">
        <f>SUM(K19:M19)</f>
        <v>377886</v>
      </c>
      <c r="O19" s="681">
        <v>72331</v>
      </c>
      <c r="P19" s="580">
        <f>+N19/O19</f>
        <v>5.2243989437447294</v>
      </c>
      <c r="Q19" s="728">
        <f>+P19*100</f>
        <v>522.43989437447294</v>
      </c>
      <c r="R19" s="729">
        <v>10118</v>
      </c>
      <c r="S19" s="729">
        <v>0</v>
      </c>
      <c r="T19" s="729">
        <v>164512</v>
      </c>
      <c r="U19" s="732">
        <f>SUM(R19:T19)</f>
        <v>174630</v>
      </c>
      <c r="V19" s="732">
        <v>53842</v>
      </c>
      <c r="W19" s="733">
        <f>+U19/V19*100</f>
        <v>324.33787749340661</v>
      </c>
    </row>
    <row r="20" spans="1:25" ht="49.95" customHeight="1" thickBot="1">
      <c r="A20" s="477">
        <v>15</v>
      </c>
      <c r="B20" s="689" t="s">
        <v>753</v>
      </c>
      <c r="C20" s="720">
        <v>27.29</v>
      </c>
      <c r="D20" s="721">
        <v>21</v>
      </c>
      <c r="E20" s="714">
        <v>27</v>
      </c>
      <c r="F20" s="713">
        <v>20.170000000000002</v>
      </c>
      <c r="G20" s="708"/>
      <c r="H20" s="517"/>
      <c r="I20" s="692" t="s">
        <v>852</v>
      </c>
      <c r="J20" s="506" t="s">
        <v>860</v>
      </c>
      <c r="K20" s="674">
        <v>68379</v>
      </c>
      <c r="L20" s="674">
        <v>338988</v>
      </c>
      <c r="M20" s="677">
        <f>+K20/L20</f>
        <v>0.20171510495946759</v>
      </c>
      <c r="N20" s="684">
        <f>+M20*100</f>
        <v>20.171510495946759</v>
      </c>
      <c r="O20" s="680">
        <v>44892</v>
      </c>
      <c r="P20" s="475">
        <v>164512</v>
      </c>
      <c r="Q20" s="734">
        <f>+O20/P20*100</f>
        <v>27.287978992413926</v>
      </c>
    </row>
    <row r="21" spans="1:25" ht="49.95" customHeight="1" thickBot="1">
      <c r="A21" s="477">
        <v>16</v>
      </c>
      <c r="B21" s="689" t="s">
        <v>754</v>
      </c>
      <c r="C21" s="720">
        <v>47.97</v>
      </c>
      <c r="D21" s="721">
        <v>68</v>
      </c>
      <c r="E21" s="714">
        <v>48</v>
      </c>
      <c r="F21" s="713">
        <v>66.73</v>
      </c>
      <c r="G21" s="708"/>
      <c r="H21" s="517"/>
      <c r="I21" s="692" t="s">
        <v>852</v>
      </c>
      <c r="J21" s="505" t="s">
        <v>861</v>
      </c>
      <c r="K21" s="674">
        <v>77031</v>
      </c>
      <c r="L21" s="674">
        <v>115430</v>
      </c>
      <c r="M21" s="677">
        <f>+K21/L21</f>
        <v>0.66733951312483752</v>
      </c>
      <c r="N21" s="684">
        <f>+M21*100</f>
        <v>66.733951312483754</v>
      </c>
      <c r="O21" s="693" t="s">
        <v>863</v>
      </c>
      <c r="P21" s="475">
        <v>92942</v>
      </c>
      <c r="Q21" s="475">
        <v>193742</v>
      </c>
      <c r="R21" s="733">
        <f>+P21/Q21*100</f>
        <v>47.972045297354214</v>
      </c>
    </row>
    <row r="22" spans="1:25" ht="34.950000000000003" customHeight="1">
      <c r="A22" s="477">
        <v>17</v>
      </c>
      <c r="B22" s="687" t="s">
        <v>755</v>
      </c>
      <c r="C22" s="720">
        <v>0</v>
      </c>
      <c r="D22" s="721">
        <v>0</v>
      </c>
      <c r="E22" s="714"/>
      <c r="F22" s="713">
        <v>0</v>
      </c>
      <c r="G22" s="708">
        <v>0</v>
      </c>
      <c r="H22" s="518"/>
      <c r="I22" s="512">
        <v>0</v>
      </c>
      <c r="J22" s="498"/>
      <c r="K22" s="674">
        <v>77031</v>
      </c>
      <c r="L22" s="674">
        <v>121317</v>
      </c>
      <c r="M22" s="677">
        <f>+K22/L22</f>
        <v>0.63495635401468875</v>
      </c>
      <c r="N22" s="684">
        <f>+M22*100</f>
        <v>63.495635401468874</v>
      </c>
      <c r="O22" s="694" t="s">
        <v>862</v>
      </c>
      <c r="P22" s="731" t="s">
        <v>864</v>
      </c>
    </row>
    <row r="23" spans="1:25" ht="34.950000000000003" customHeight="1">
      <c r="A23" s="477">
        <v>18</v>
      </c>
      <c r="B23" s="687" t="s">
        <v>756</v>
      </c>
      <c r="C23" s="720">
        <v>0</v>
      </c>
      <c r="D23" s="721">
        <v>0</v>
      </c>
      <c r="E23" s="714"/>
      <c r="F23" s="713">
        <v>0</v>
      </c>
      <c r="G23" s="708">
        <v>0</v>
      </c>
      <c r="H23" s="518"/>
      <c r="I23" s="512">
        <v>0</v>
      </c>
      <c r="O23" s="580"/>
    </row>
    <row r="24" spans="1:25" ht="34.950000000000003" customHeight="1" thickBot="1">
      <c r="A24" s="482">
        <v>19</v>
      </c>
      <c r="B24" s="688" t="s">
        <v>757</v>
      </c>
      <c r="C24" s="725">
        <v>0</v>
      </c>
      <c r="D24" s="726">
        <v>0</v>
      </c>
      <c r="E24" s="716"/>
      <c r="F24" s="717">
        <v>0</v>
      </c>
      <c r="G24" s="710">
        <v>0</v>
      </c>
      <c r="H24" s="521"/>
      <c r="I24" s="516">
        <v>0</v>
      </c>
    </row>
    <row r="25" spans="1:25" s="484" customFormat="1" ht="30" customHeight="1" thickBot="1">
      <c r="A25" s="770" t="s">
        <v>758</v>
      </c>
      <c r="B25" s="770"/>
      <c r="C25" s="770"/>
      <c r="D25" s="770"/>
      <c r="E25" s="771"/>
      <c r="F25" s="771"/>
      <c r="G25" s="770"/>
      <c r="H25" s="770"/>
      <c r="I25" s="581"/>
      <c r="J25" s="499"/>
      <c r="K25" s="487"/>
      <c r="L25" s="487"/>
      <c r="M25" s="485"/>
      <c r="N25" s="486"/>
      <c r="O25" s="485"/>
      <c r="P25" s="485"/>
      <c r="Q25" s="485"/>
      <c r="R25" s="730"/>
      <c r="S25" s="730"/>
      <c r="T25" s="730"/>
      <c r="U25" s="730"/>
      <c r="V25" s="730"/>
      <c r="W25" s="730"/>
      <c r="X25" s="730"/>
      <c r="Y25" s="730"/>
    </row>
    <row r="26" spans="1:25" s="484" customFormat="1" ht="59.4" customHeight="1">
      <c r="A26" s="483"/>
      <c r="B26" s="758"/>
      <c r="C26" s="758"/>
      <c r="D26" s="758"/>
      <c r="E26" s="758"/>
      <c r="F26" s="758"/>
      <c r="G26" s="758"/>
      <c r="H26" s="758"/>
      <c r="I26" s="758"/>
      <c r="J26" s="500"/>
      <c r="K26" s="672"/>
      <c r="L26" s="672"/>
      <c r="M26" s="485"/>
      <c r="N26" s="485"/>
      <c r="O26" s="485"/>
      <c r="P26" s="485"/>
      <c r="Q26" s="485"/>
      <c r="R26" s="730"/>
      <c r="S26" s="730"/>
      <c r="T26" s="730"/>
      <c r="U26" s="730"/>
      <c r="V26" s="730"/>
      <c r="W26" s="730"/>
      <c r="X26" s="730"/>
      <c r="Y26" s="730"/>
    </row>
  </sheetData>
  <mergeCells count="7">
    <mergeCell ref="B26:I26"/>
    <mergeCell ref="A3:A5"/>
    <mergeCell ref="B4:B5"/>
    <mergeCell ref="C4:C5"/>
    <mergeCell ref="D4:H4"/>
    <mergeCell ref="A25:H25"/>
    <mergeCell ref="B3:H3"/>
  </mergeCells>
  <pageMargins left="0.75" right="0.75" top="0.75" bottom="0.5" header="0.5" footer="0.75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WVV33"/>
  <sheetViews>
    <sheetView showGridLines="0" zoomScale="85" zoomScaleNormal="85" workbookViewId="0">
      <selection activeCell="A15" sqref="A15:XFD15"/>
    </sheetView>
  </sheetViews>
  <sheetFormatPr defaultColWidth="9" defaultRowHeight="15.6"/>
  <cols>
    <col min="1" max="1" width="5.44140625" style="2" customWidth="1"/>
    <col min="2" max="2" width="12.6640625" style="2" customWidth="1"/>
    <col min="3" max="7" width="15.6640625" style="2" customWidth="1"/>
    <col min="8" max="8" width="17.109375" style="2" customWidth="1"/>
    <col min="9" max="9" width="8.6640625" style="2" customWidth="1"/>
    <col min="10" max="10" width="17.6640625" style="2" customWidth="1"/>
    <col min="11" max="11" width="8.6640625" style="2" customWidth="1"/>
    <col min="12" max="12" width="17.6640625" style="2" customWidth="1"/>
    <col min="13" max="13" width="43" style="2" customWidth="1"/>
    <col min="14" max="14" width="18.44140625" style="2" customWidth="1"/>
    <col min="15" max="259" width="9" style="2" customWidth="1"/>
    <col min="260" max="260" width="5.44140625" style="2" customWidth="1"/>
    <col min="261" max="262" width="18" style="2" customWidth="1"/>
    <col min="263" max="263" width="17.44140625" style="2" customWidth="1"/>
    <col min="264" max="264" width="17.5546875" style="2" bestFit="1" customWidth="1"/>
    <col min="265" max="265" width="19.44140625" style="2" customWidth="1"/>
    <col min="266" max="266" width="15.88671875" style="2" customWidth="1"/>
    <col min="267" max="267" width="17.88671875" style="2" customWidth="1"/>
    <col min="268" max="268" width="22.109375" style="2" customWidth="1"/>
    <col min="269" max="269" width="15.44140625" style="2" bestFit="1" customWidth="1"/>
    <col min="270" max="270" width="18.44140625" style="2" customWidth="1"/>
    <col min="271" max="515" width="9" style="2" customWidth="1"/>
    <col min="516" max="516" width="5.44140625" style="2" customWidth="1"/>
    <col min="517" max="518" width="18" style="2" customWidth="1"/>
    <col min="519" max="519" width="17.44140625" style="2" customWidth="1"/>
    <col min="520" max="520" width="17.5546875" style="2" bestFit="1" customWidth="1"/>
    <col min="521" max="521" width="19.44140625" style="2" customWidth="1"/>
    <col min="522" max="522" width="15.88671875" style="2" customWidth="1"/>
    <col min="523" max="523" width="17.88671875" style="2" customWidth="1"/>
    <col min="524" max="524" width="22.109375" style="2" customWidth="1"/>
    <col min="525" max="525" width="15.44140625" style="2" bestFit="1" customWidth="1"/>
    <col min="526" max="526" width="18.44140625" style="2" customWidth="1"/>
    <col min="527" max="771" width="9" style="2" customWidth="1"/>
    <col min="772" max="772" width="5.44140625" style="2" customWidth="1"/>
    <col min="773" max="774" width="18" style="2" customWidth="1"/>
    <col min="775" max="775" width="17.44140625" style="2" customWidth="1"/>
    <col min="776" max="776" width="17.5546875" style="2" bestFit="1" customWidth="1"/>
    <col min="777" max="777" width="19.44140625" style="2" customWidth="1"/>
    <col min="778" max="778" width="15.88671875" style="2" customWidth="1"/>
    <col min="779" max="779" width="17.88671875" style="2" customWidth="1"/>
    <col min="780" max="780" width="22.109375" style="2" customWidth="1"/>
    <col min="781" max="781" width="15.44140625" style="2" bestFit="1" customWidth="1"/>
    <col min="782" max="782" width="18.44140625" style="2" customWidth="1"/>
    <col min="783" max="1027" width="9" style="2" customWidth="1"/>
    <col min="1028" max="1028" width="5.44140625" style="2" customWidth="1"/>
    <col min="1029" max="1030" width="18" style="2" customWidth="1"/>
    <col min="1031" max="1031" width="17.44140625" style="2" customWidth="1"/>
    <col min="1032" max="1032" width="17.5546875" style="2" bestFit="1" customWidth="1"/>
    <col min="1033" max="1033" width="19.44140625" style="2" customWidth="1"/>
    <col min="1034" max="1034" width="15.88671875" style="2" customWidth="1"/>
    <col min="1035" max="1035" width="17.88671875" style="2" customWidth="1"/>
    <col min="1036" max="1036" width="22.109375" style="2" customWidth="1"/>
    <col min="1037" max="1037" width="15.44140625" style="2" bestFit="1" customWidth="1"/>
    <col min="1038" max="1038" width="18.44140625" style="2" customWidth="1"/>
    <col min="1039" max="1283" width="9" style="2" customWidth="1"/>
    <col min="1284" max="1284" width="5.44140625" style="2" customWidth="1"/>
    <col min="1285" max="1286" width="18" style="2" customWidth="1"/>
    <col min="1287" max="1287" width="17.44140625" style="2" customWidth="1"/>
    <col min="1288" max="1288" width="17.5546875" style="2" bestFit="1" customWidth="1"/>
    <col min="1289" max="1289" width="19.44140625" style="2" customWidth="1"/>
    <col min="1290" max="1290" width="15.88671875" style="2" customWidth="1"/>
    <col min="1291" max="1291" width="17.88671875" style="2" customWidth="1"/>
    <col min="1292" max="1292" width="22.109375" style="2" customWidth="1"/>
    <col min="1293" max="1293" width="15.44140625" style="2" bestFit="1" customWidth="1"/>
    <col min="1294" max="1294" width="18.44140625" style="2" customWidth="1"/>
    <col min="1295" max="1539" width="9" style="2" customWidth="1"/>
    <col min="1540" max="1540" width="5.44140625" style="2" customWidth="1"/>
    <col min="1541" max="1542" width="18" style="2" customWidth="1"/>
    <col min="1543" max="1543" width="17.44140625" style="2" customWidth="1"/>
    <col min="1544" max="1544" width="17.5546875" style="2" bestFit="1" customWidth="1"/>
    <col min="1545" max="1545" width="19.44140625" style="2" customWidth="1"/>
    <col min="1546" max="1546" width="15.88671875" style="2" customWidth="1"/>
    <col min="1547" max="1547" width="17.88671875" style="2" customWidth="1"/>
    <col min="1548" max="1548" width="22.109375" style="2" customWidth="1"/>
    <col min="1549" max="1549" width="15.44140625" style="2" bestFit="1" customWidth="1"/>
    <col min="1550" max="1550" width="18.44140625" style="2" customWidth="1"/>
    <col min="1551" max="1795" width="9" style="2" customWidth="1"/>
    <col min="1796" max="1796" width="5.44140625" style="2" customWidth="1"/>
    <col min="1797" max="1798" width="18" style="2" customWidth="1"/>
    <col min="1799" max="1799" width="17.44140625" style="2" customWidth="1"/>
    <col min="1800" max="1800" width="17.5546875" style="2" bestFit="1" customWidth="1"/>
    <col min="1801" max="1801" width="19.44140625" style="2" customWidth="1"/>
    <col min="1802" max="1802" width="15.88671875" style="2" customWidth="1"/>
    <col min="1803" max="1803" width="17.88671875" style="2" customWidth="1"/>
    <col min="1804" max="1804" width="22.109375" style="2" customWidth="1"/>
    <col min="1805" max="1805" width="15.44140625" style="2" bestFit="1" customWidth="1"/>
    <col min="1806" max="1806" width="18.44140625" style="2" customWidth="1"/>
    <col min="1807" max="2051" width="9" style="2" customWidth="1"/>
    <col min="2052" max="2052" width="5.44140625" style="2" customWidth="1"/>
    <col min="2053" max="2054" width="18" style="2" customWidth="1"/>
    <col min="2055" max="2055" width="17.44140625" style="2" customWidth="1"/>
    <col min="2056" max="2056" width="17.5546875" style="2" bestFit="1" customWidth="1"/>
    <col min="2057" max="2057" width="19.44140625" style="2" customWidth="1"/>
    <col min="2058" max="2058" width="15.88671875" style="2" customWidth="1"/>
    <col min="2059" max="2059" width="17.88671875" style="2" customWidth="1"/>
    <col min="2060" max="2060" width="22.109375" style="2" customWidth="1"/>
    <col min="2061" max="2061" width="15.44140625" style="2" bestFit="1" customWidth="1"/>
    <col min="2062" max="2062" width="18.44140625" style="2" customWidth="1"/>
    <col min="2063" max="2307" width="9" style="2" customWidth="1"/>
    <col min="2308" max="2308" width="5.44140625" style="2" customWidth="1"/>
    <col min="2309" max="2310" width="18" style="2" customWidth="1"/>
    <col min="2311" max="2311" width="17.44140625" style="2" customWidth="1"/>
    <col min="2312" max="2312" width="17.5546875" style="2" bestFit="1" customWidth="1"/>
    <col min="2313" max="2313" width="19.44140625" style="2" customWidth="1"/>
    <col min="2314" max="2314" width="15.88671875" style="2" customWidth="1"/>
    <col min="2315" max="2315" width="17.88671875" style="2" customWidth="1"/>
    <col min="2316" max="2316" width="22.109375" style="2" customWidth="1"/>
    <col min="2317" max="2317" width="15.44140625" style="2" bestFit="1" customWidth="1"/>
    <col min="2318" max="2318" width="18.44140625" style="2" customWidth="1"/>
    <col min="2319" max="2563" width="9" style="2" customWidth="1"/>
    <col min="2564" max="2564" width="5.44140625" style="2" customWidth="1"/>
    <col min="2565" max="2566" width="18" style="2" customWidth="1"/>
    <col min="2567" max="2567" width="17.44140625" style="2" customWidth="1"/>
    <col min="2568" max="2568" width="17.5546875" style="2" bestFit="1" customWidth="1"/>
    <col min="2569" max="2569" width="19.44140625" style="2" customWidth="1"/>
    <col min="2570" max="2570" width="15.88671875" style="2" customWidth="1"/>
    <col min="2571" max="2571" width="17.88671875" style="2" customWidth="1"/>
    <col min="2572" max="2572" width="22.109375" style="2" customWidth="1"/>
    <col min="2573" max="2573" width="15.44140625" style="2" bestFit="1" customWidth="1"/>
    <col min="2574" max="2574" width="18.44140625" style="2" customWidth="1"/>
    <col min="2575" max="2819" width="9" style="2" customWidth="1"/>
    <col min="2820" max="2820" width="5.44140625" style="2" customWidth="1"/>
    <col min="2821" max="2822" width="18" style="2" customWidth="1"/>
    <col min="2823" max="2823" width="17.44140625" style="2" customWidth="1"/>
    <col min="2824" max="2824" width="17.5546875" style="2" bestFit="1" customWidth="1"/>
    <col min="2825" max="2825" width="19.44140625" style="2" customWidth="1"/>
    <col min="2826" max="2826" width="15.88671875" style="2" customWidth="1"/>
    <col min="2827" max="2827" width="17.88671875" style="2" customWidth="1"/>
    <col min="2828" max="2828" width="22.109375" style="2" customWidth="1"/>
    <col min="2829" max="2829" width="15.44140625" style="2" bestFit="1" customWidth="1"/>
    <col min="2830" max="2830" width="18.44140625" style="2" customWidth="1"/>
    <col min="2831" max="3075" width="9" style="2" customWidth="1"/>
    <col min="3076" max="3076" width="5.44140625" style="2" customWidth="1"/>
    <col min="3077" max="3078" width="18" style="2" customWidth="1"/>
    <col min="3079" max="3079" width="17.44140625" style="2" customWidth="1"/>
    <col min="3080" max="3080" width="17.5546875" style="2" bestFit="1" customWidth="1"/>
    <col min="3081" max="3081" width="19.44140625" style="2" customWidth="1"/>
    <col min="3082" max="3082" width="15.88671875" style="2" customWidth="1"/>
    <col min="3083" max="3083" width="17.88671875" style="2" customWidth="1"/>
    <col min="3084" max="3084" width="22.109375" style="2" customWidth="1"/>
    <col min="3085" max="3085" width="15.44140625" style="2" bestFit="1" customWidth="1"/>
    <col min="3086" max="3086" width="18.44140625" style="2" customWidth="1"/>
    <col min="3087" max="3331" width="9" style="2" customWidth="1"/>
    <col min="3332" max="3332" width="5.44140625" style="2" customWidth="1"/>
    <col min="3333" max="3334" width="18" style="2" customWidth="1"/>
    <col min="3335" max="3335" width="17.44140625" style="2" customWidth="1"/>
    <col min="3336" max="3336" width="17.5546875" style="2" bestFit="1" customWidth="1"/>
    <col min="3337" max="3337" width="19.44140625" style="2" customWidth="1"/>
    <col min="3338" max="3338" width="15.88671875" style="2" customWidth="1"/>
    <col min="3339" max="3339" width="17.88671875" style="2" customWidth="1"/>
    <col min="3340" max="3340" width="22.109375" style="2" customWidth="1"/>
    <col min="3341" max="3341" width="15.44140625" style="2" bestFit="1" customWidth="1"/>
    <col min="3342" max="3342" width="18.44140625" style="2" customWidth="1"/>
    <col min="3343" max="3587" width="9" style="2" customWidth="1"/>
    <col min="3588" max="3588" width="5.44140625" style="2" customWidth="1"/>
    <col min="3589" max="3590" width="18" style="2" customWidth="1"/>
    <col min="3591" max="3591" width="17.44140625" style="2" customWidth="1"/>
    <col min="3592" max="3592" width="17.5546875" style="2" bestFit="1" customWidth="1"/>
    <col min="3593" max="3593" width="19.44140625" style="2" customWidth="1"/>
    <col min="3594" max="3594" width="15.88671875" style="2" customWidth="1"/>
    <col min="3595" max="3595" width="17.88671875" style="2" customWidth="1"/>
    <col min="3596" max="3596" width="22.109375" style="2" customWidth="1"/>
    <col min="3597" max="3597" width="15.44140625" style="2" bestFit="1" customWidth="1"/>
    <col min="3598" max="3598" width="18.44140625" style="2" customWidth="1"/>
    <col min="3599" max="3843" width="9" style="2" customWidth="1"/>
    <col min="3844" max="3844" width="5.44140625" style="2" customWidth="1"/>
    <col min="3845" max="3846" width="18" style="2" customWidth="1"/>
    <col min="3847" max="3847" width="17.44140625" style="2" customWidth="1"/>
    <col min="3848" max="3848" width="17.5546875" style="2" bestFit="1" customWidth="1"/>
    <col min="3849" max="3849" width="19.44140625" style="2" customWidth="1"/>
    <col min="3850" max="3850" width="15.88671875" style="2" customWidth="1"/>
    <col min="3851" max="3851" width="17.88671875" style="2" customWidth="1"/>
    <col min="3852" max="3852" width="22.109375" style="2" customWidth="1"/>
    <col min="3853" max="3853" width="15.44140625" style="2" bestFit="1" customWidth="1"/>
    <col min="3854" max="3854" width="18.44140625" style="2" customWidth="1"/>
    <col min="3855" max="4099" width="9" style="2" customWidth="1"/>
    <col min="4100" max="4100" width="5.44140625" style="2" customWidth="1"/>
    <col min="4101" max="4102" width="18" style="2" customWidth="1"/>
    <col min="4103" max="4103" width="17.44140625" style="2" customWidth="1"/>
    <col min="4104" max="4104" width="17.5546875" style="2" bestFit="1" customWidth="1"/>
    <col min="4105" max="4105" width="19.44140625" style="2" customWidth="1"/>
    <col min="4106" max="4106" width="15.88671875" style="2" customWidth="1"/>
    <col min="4107" max="4107" width="17.88671875" style="2" customWidth="1"/>
    <col min="4108" max="4108" width="22.109375" style="2" customWidth="1"/>
    <col min="4109" max="4109" width="15.44140625" style="2" bestFit="1" customWidth="1"/>
    <col min="4110" max="4110" width="18.44140625" style="2" customWidth="1"/>
    <col min="4111" max="4355" width="9" style="2" customWidth="1"/>
    <col min="4356" max="4356" width="5.44140625" style="2" customWidth="1"/>
    <col min="4357" max="4358" width="18" style="2" customWidth="1"/>
    <col min="4359" max="4359" width="17.44140625" style="2" customWidth="1"/>
    <col min="4360" max="4360" width="17.5546875" style="2" bestFit="1" customWidth="1"/>
    <col min="4361" max="4361" width="19.44140625" style="2" customWidth="1"/>
    <col min="4362" max="4362" width="15.88671875" style="2" customWidth="1"/>
    <col min="4363" max="4363" width="17.88671875" style="2" customWidth="1"/>
    <col min="4364" max="4364" width="22.109375" style="2" customWidth="1"/>
    <col min="4365" max="4365" width="15.44140625" style="2" bestFit="1" customWidth="1"/>
    <col min="4366" max="4366" width="18.44140625" style="2" customWidth="1"/>
    <col min="4367" max="4611" width="9" style="2" customWidth="1"/>
    <col min="4612" max="4612" width="5.44140625" style="2" customWidth="1"/>
    <col min="4613" max="4614" width="18" style="2" customWidth="1"/>
    <col min="4615" max="4615" width="17.44140625" style="2" customWidth="1"/>
    <col min="4616" max="4616" width="17.5546875" style="2" bestFit="1" customWidth="1"/>
    <col min="4617" max="4617" width="19.44140625" style="2" customWidth="1"/>
    <col min="4618" max="4618" width="15.88671875" style="2" customWidth="1"/>
    <col min="4619" max="4619" width="17.88671875" style="2" customWidth="1"/>
    <col min="4620" max="4620" width="22.109375" style="2" customWidth="1"/>
    <col min="4621" max="4621" width="15.44140625" style="2" bestFit="1" customWidth="1"/>
    <col min="4622" max="4622" width="18.44140625" style="2" customWidth="1"/>
    <col min="4623" max="4867" width="9" style="2" customWidth="1"/>
    <col min="4868" max="4868" width="5.44140625" style="2" customWidth="1"/>
    <col min="4869" max="4870" width="18" style="2" customWidth="1"/>
    <col min="4871" max="4871" width="17.44140625" style="2" customWidth="1"/>
    <col min="4872" max="4872" width="17.5546875" style="2" bestFit="1" customWidth="1"/>
    <col min="4873" max="4873" width="19.44140625" style="2" customWidth="1"/>
    <col min="4874" max="4874" width="15.88671875" style="2" customWidth="1"/>
    <col min="4875" max="4875" width="17.88671875" style="2" customWidth="1"/>
    <col min="4876" max="4876" width="22.109375" style="2" customWidth="1"/>
    <col min="4877" max="4877" width="15.44140625" style="2" bestFit="1" customWidth="1"/>
    <col min="4878" max="4878" width="18.44140625" style="2" customWidth="1"/>
    <col min="4879" max="5123" width="9" style="2" customWidth="1"/>
    <col min="5124" max="5124" width="5.44140625" style="2" customWidth="1"/>
    <col min="5125" max="5126" width="18" style="2" customWidth="1"/>
    <col min="5127" max="5127" width="17.44140625" style="2" customWidth="1"/>
    <col min="5128" max="5128" width="17.5546875" style="2" bestFit="1" customWidth="1"/>
    <col min="5129" max="5129" width="19.44140625" style="2" customWidth="1"/>
    <col min="5130" max="5130" width="15.88671875" style="2" customWidth="1"/>
    <col min="5131" max="5131" width="17.88671875" style="2" customWidth="1"/>
    <col min="5132" max="5132" width="22.109375" style="2" customWidth="1"/>
    <col min="5133" max="5133" width="15.44140625" style="2" bestFit="1" customWidth="1"/>
    <col min="5134" max="5134" width="18.44140625" style="2" customWidth="1"/>
    <col min="5135" max="5379" width="9" style="2" customWidth="1"/>
    <col min="5380" max="5380" width="5.44140625" style="2" customWidth="1"/>
    <col min="5381" max="5382" width="18" style="2" customWidth="1"/>
    <col min="5383" max="5383" width="17.44140625" style="2" customWidth="1"/>
    <col min="5384" max="5384" width="17.5546875" style="2" bestFit="1" customWidth="1"/>
    <col min="5385" max="5385" width="19.44140625" style="2" customWidth="1"/>
    <col min="5386" max="5386" width="15.88671875" style="2" customWidth="1"/>
    <col min="5387" max="5387" width="17.88671875" style="2" customWidth="1"/>
    <col min="5388" max="5388" width="22.109375" style="2" customWidth="1"/>
    <col min="5389" max="5389" width="15.44140625" style="2" bestFit="1" customWidth="1"/>
    <col min="5390" max="5390" width="18.44140625" style="2" customWidth="1"/>
    <col min="5391" max="5635" width="9" style="2" customWidth="1"/>
    <col min="5636" max="5636" width="5.44140625" style="2" customWidth="1"/>
    <col min="5637" max="5638" width="18" style="2" customWidth="1"/>
    <col min="5639" max="5639" width="17.44140625" style="2" customWidth="1"/>
    <col min="5640" max="5640" width="17.5546875" style="2" bestFit="1" customWidth="1"/>
    <col min="5641" max="5641" width="19.44140625" style="2" customWidth="1"/>
    <col min="5642" max="5642" width="15.88671875" style="2" customWidth="1"/>
    <col min="5643" max="5643" width="17.88671875" style="2" customWidth="1"/>
    <col min="5644" max="5644" width="22.109375" style="2" customWidth="1"/>
    <col min="5645" max="5645" width="15.44140625" style="2" bestFit="1" customWidth="1"/>
    <col min="5646" max="5646" width="18.44140625" style="2" customWidth="1"/>
    <col min="5647" max="5891" width="9" style="2" customWidth="1"/>
    <col min="5892" max="5892" width="5.44140625" style="2" customWidth="1"/>
    <col min="5893" max="5894" width="18" style="2" customWidth="1"/>
    <col min="5895" max="5895" width="17.44140625" style="2" customWidth="1"/>
    <col min="5896" max="5896" width="17.5546875" style="2" bestFit="1" customWidth="1"/>
    <col min="5897" max="5897" width="19.44140625" style="2" customWidth="1"/>
    <col min="5898" max="5898" width="15.88671875" style="2" customWidth="1"/>
    <col min="5899" max="5899" width="17.88671875" style="2" customWidth="1"/>
    <col min="5900" max="5900" width="22.109375" style="2" customWidth="1"/>
    <col min="5901" max="5901" width="15.44140625" style="2" bestFit="1" customWidth="1"/>
    <col min="5902" max="5902" width="18.44140625" style="2" customWidth="1"/>
    <col min="5903" max="6147" width="9" style="2" customWidth="1"/>
    <col min="6148" max="6148" width="5.44140625" style="2" customWidth="1"/>
    <col min="6149" max="6150" width="18" style="2" customWidth="1"/>
    <col min="6151" max="6151" width="17.44140625" style="2" customWidth="1"/>
    <col min="6152" max="6152" width="17.5546875" style="2" bestFit="1" customWidth="1"/>
    <col min="6153" max="6153" width="19.44140625" style="2" customWidth="1"/>
    <col min="6154" max="6154" width="15.88671875" style="2" customWidth="1"/>
    <col min="6155" max="6155" width="17.88671875" style="2" customWidth="1"/>
    <col min="6156" max="6156" width="22.109375" style="2" customWidth="1"/>
    <col min="6157" max="6157" width="15.44140625" style="2" bestFit="1" customWidth="1"/>
    <col min="6158" max="6158" width="18.44140625" style="2" customWidth="1"/>
    <col min="6159" max="6403" width="9" style="2" customWidth="1"/>
    <col min="6404" max="6404" width="5.44140625" style="2" customWidth="1"/>
    <col min="6405" max="6406" width="18" style="2" customWidth="1"/>
    <col min="6407" max="6407" width="17.44140625" style="2" customWidth="1"/>
    <col min="6408" max="6408" width="17.5546875" style="2" bestFit="1" customWidth="1"/>
    <col min="6409" max="6409" width="19.44140625" style="2" customWidth="1"/>
    <col min="6410" max="6410" width="15.88671875" style="2" customWidth="1"/>
    <col min="6411" max="6411" width="17.88671875" style="2" customWidth="1"/>
    <col min="6412" max="6412" width="22.109375" style="2" customWidth="1"/>
    <col min="6413" max="6413" width="15.44140625" style="2" bestFit="1" customWidth="1"/>
    <col min="6414" max="6414" width="18.44140625" style="2" customWidth="1"/>
    <col min="6415" max="6659" width="9" style="2" customWidth="1"/>
    <col min="6660" max="6660" width="5.44140625" style="2" customWidth="1"/>
    <col min="6661" max="6662" width="18" style="2" customWidth="1"/>
    <col min="6663" max="6663" width="17.44140625" style="2" customWidth="1"/>
    <col min="6664" max="6664" width="17.5546875" style="2" bestFit="1" customWidth="1"/>
    <col min="6665" max="6665" width="19.44140625" style="2" customWidth="1"/>
    <col min="6666" max="6666" width="15.88671875" style="2" customWidth="1"/>
    <col min="6667" max="6667" width="17.88671875" style="2" customWidth="1"/>
    <col min="6668" max="6668" width="22.109375" style="2" customWidth="1"/>
    <col min="6669" max="6669" width="15.44140625" style="2" bestFit="1" customWidth="1"/>
    <col min="6670" max="6670" width="18.44140625" style="2" customWidth="1"/>
    <col min="6671" max="6915" width="9" style="2" customWidth="1"/>
    <col min="6916" max="6916" width="5.44140625" style="2" customWidth="1"/>
    <col min="6917" max="6918" width="18" style="2" customWidth="1"/>
    <col min="6919" max="6919" width="17.44140625" style="2" customWidth="1"/>
    <col min="6920" max="6920" width="17.5546875" style="2" bestFit="1" customWidth="1"/>
    <col min="6921" max="6921" width="19.44140625" style="2" customWidth="1"/>
    <col min="6922" max="6922" width="15.88671875" style="2" customWidth="1"/>
    <col min="6923" max="6923" width="17.88671875" style="2" customWidth="1"/>
    <col min="6924" max="6924" width="22.109375" style="2" customWidth="1"/>
    <col min="6925" max="6925" width="15.44140625" style="2" bestFit="1" customWidth="1"/>
    <col min="6926" max="6926" width="18.44140625" style="2" customWidth="1"/>
    <col min="6927" max="7171" width="9" style="2" customWidth="1"/>
    <col min="7172" max="7172" width="5.44140625" style="2" customWidth="1"/>
    <col min="7173" max="7174" width="18" style="2" customWidth="1"/>
    <col min="7175" max="7175" width="17.44140625" style="2" customWidth="1"/>
    <col min="7176" max="7176" width="17.5546875" style="2" bestFit="1" customWidth="1"/>
    <col min="7177" max="7177" width="19.44140625" style="2" customWidth="1"/>
    <col min="7178" max="7178" width="15.88671875" style="2" customWidth="1"/>
    <col min="7179" max="7179" width="17.88671875" style="2" customWidth="1"/>
    <col min="7180" max="7180" width="22.109375" style="2" customWidth="1"/>
    <col min="7181" max="7181" width="15.44140625" style="2" bestFit="1" customWidth="1"/>
    <col min="7182" max="7182" width="18.44140625" style="2" customWidth="1"/>
    <col min="7183" max="7427" width="9" style="2" customWidth="1"/>
    <col min="7428" max="7428" width="5.44140625" style="2" customWidth="1"/>
    <col min="7429" max="7430" width="18" style="2" customWidth="1"/>
    <col min="7431" max="7431" width="17.44140625" style="2" customWidth="1"/>
    <col min="7432" max="7432" width="17.5546875" style="2" bestFit="1" customWidth="1"/>
    <col min="7433" max="7433" width="19.44140625" style="2" customWidth="1"/>
    <col min="7434" max="7434" width="15.88671875" style="2" customWidth="1"/>
    <col min="7435" max="7435" width="17.88671875" style="2" customWidth="1"/>
    <col min="7436" max="7436" width="22.109375" style="2" customWidth="1"/>
    <col min="7437" max="7437" width="15.44140625" style="2" bestFit="1" customWidth="1"/>
    <col min="7438" max="7438" width="18.44140625" style="2" customWidth="1"/>
    <col min="7439" max="7683" width="9" style="2" customWidth="1"/>
    <col min="7684" max="7684" width="5.44140625" style="2" customWidth="1"/>
    <col min="7685" max="7686" width="18" style="2" customWidth="1"/>
    <col min="7687" max="7687" width="17.44140625" style="2" customWidth="1"/>
    <col min="7688" max="7688" width="17.5546875" style="2" bestFit="1" customWidth="1"/>
    <col min="7689" max="7689" width="19.44140625" style="2" customWidth="1"/>
    <col min="7690" max="7690" width="15.88671875" style="2" customWidth="1"/>
    <col min="7691" max="7691" width="17.88671875" style="2" customWidth="1"/>
    <col min="7692" max="7692" width="22.109375" style="2" customWidth="1"/>
    <col min="7693" max="7693" width="15.44140625" style="2" bestFit="1" customWidth="1"/>
    <col min="7694" max="7694" width="18.44140625" style="2" customWidth="1"/>
    <col min="7695" max="7939" width="9" style="2" customWidth="1"/>
    <col min="7940" max="7940" width="5.44140625" style="2" customWidth="1"/>
    <col min="7941" max="7942" width="18" style="2" customWidth="1"/>
    <col min="7943" max="7943" width="17.44140625" style="2" customWidth="1"/>
    <col min="7944" max="7944" width="17.5546875" style="2" bestFit="1" customWidth="1"/>
    <col min="7945" max="7945" width="19.44140625" style="2" customWidth="1"/>
    <col min="7946" max="7946" width="15.88671875" style="2" customWidth="1"/>
    <col min="7947" max="7947" width="17.88671875" style="2" customWidth="1"/>
    <col min="7948" max="7948" width="22.109375" style="2" customWidth="1"/>
    <col min="7949" max="7949" width="15.44140625" style="2" bestFit="1" customWidth="1"/>
    <col min="7950" max="7950" width="18.44140625" style="2" customWidth="1"/>
    <col min="7951" max="8195" width="9" style="2" customWidth="1"/>
    <col min="8196" max="8196" width="5.44140625" style="2" customWidth="1"/>
    <col min="8197" max="8198" width="18" style="2" customWidth="1"/>
    <col min="8199" max="8199" width="17.44140625" style="2" customWidth="1"/>
    <col min="8200" max="8200" width="17.5546875" style="2" bestFit="1" customWidth="1"/>
    <col min="8201" max="8201" width="19.44140625" style="2" customWidth="1"/>
    <col min="8202" max="8202" width="15.88671875" style="2" customWidth="1"/>
    <col min="8203" max="8203" width="17.88671875" style="2" customWidth="1"/>
    <col min="8204" max="8204" width="22.109375" style="2" customWidth="1"/>
    <col min="8205" max="8205" width="15.44140625" style="2" bestFit="1" customWidth="1"/>
    <col min="8206" max="8206" width="18.44140625" style="2" customWidth="1"/>
    <col min="8207" max="8451" width="9" style="2" customWidth="1"/>
    <col min="8452" max="8452" width="5.44140625" style="2" customWidth="1"/>
    <col min="8453" max="8454" width="18" style="2" customWidth="1"/>
    <col min="8455" max="8455" width="17.44140625" style="2" customWidth="1"/>
    <col min="8456" max="8456" width="17.5546875" style="2" bestFit="1" customWidth="1"/>
    <col min="8457" max="8457" width="19.44140625" style="2" customWidth="1"/>
    <col min="8458" max="8458" width="15.88671875" style="2" customWidth="1"/>
    <col min="8459" max="8459" width="17.88671875" style="2" customWidth="1"/>
    <col min="8460" max="8460" width="22.109375" style="2" customWidth="1"/>
    <col min="8461" max="8461" width="15.44140625" style="2" bestFit="1" customWidth="1"/>
    <col min="8462" max="8462" width="18.44140625" style="2" customWidth="1"/>
    <col min="8463" max="8707" width="9" style="2" customWidth="1"/>
    <col min="8708" max="8708" width="5.44140625" style="2" customWidth="1"/>
    <col min="8709" max="8710" width="18" style="2" customWidth="1"/>
    <col min="8711" max="8711" width="17.44140625" style="2" customWidth="1"/>
    <col min="8712" max="8712" width="17.5546875" style="2" bestFit="1" customWidth="1"/>
    <col min="8713" max="8713" width="19.44140625" style="2" customWidth="1"/>
    <col min="8714" max="8714" width="15.88671875" style="2" customWidth="1"/>
    <col min="8715" max="8715" width="17.88671875" style="2" customWidth="1"/>
    <col min="8716" max="8716" width="22.109375" style="2" customWidth="1"/>
    <col min="8717" max="8717" width="15.44140625" style="2" bestFit="1" customWidth="1"/>
    <col min="8718" max="8718" width="18.44140625" style="2" customWidth="1"/>
    <col min="8719" max="8963" width="9" style="2" customWidth="1"/>
    <col min="8964" max="8964" width="5.44140625" style="2" customWidth="1"/>
    <col min="8965" max="8966" width="18" style="2" customWidth="1"/>
    <col min="8967" max="8967" width="17.44140625" style="2" customWidth="1"/>
    <col min="8968" max="8968" width="17.5546875" style="2" bestFit="1" customWidth="1"/>
    <col min="8969" max="8969" width="19.44140625" style="2" customWidth="1"/>
    <col min="8970" max="8970" width="15.88671875" style="2" customWidth="1"/>
    <col min="8971" max="8971" width="17.88671875" style="2" customWidth="1"/>
    <col min="8972" max="8972" width="22.109375" style="2" customWidth="1"/>
    <col min="8973" max="8973" width="15.44140625" style="2" bestFit="1" customWidth="1"/>
    <col min="8974" max="8974" width="18.44140625" style="2" customWidth="1"/>
    <col min="8975" max="9219" width="9" style="2" customWidth="1"/>
    <col min="9220" max="9220" width="5.44140625" style="2" customWidth="1"/>
    <col min="9221" max="9222" width="18" style="2" customWidth="1"/>
    <col min="9223" max="9223" width="17.44140625" style="2" customWidth="1"/>
    <col min="9224" max="9224" width="17.5546875" style="2" bestFit="1" customWidth="1"/>
    <col min="9225" max="9225" width="19.44140625" style="2" customWidth="1"/>
    <col min="9226" max="9226" width="15.88671875" style="2" customWidth="1"/>
    <col min="9227" max="9227" width="17.88671875" style="2" customWidth="1"/>
    <col min="9228" max="9228" width="22.109375" style="2" customWidth="1"/>
    <col min="9229" max="9229" width="15.44140625" style="2" bestFit="1" customWidth="1"/>
    <col min="9230" max="9230" width="18.44140625" style="2" customWidth="1"/>
    <col min="9231" max="9475" width="9" style="2" customWidth="1"/>
    <col min="9476" max="9476" width="5.44140625" style="2" customWidth="1"/>
    <col min="9477" max="9478" width="18" style="2" customWidth="1"/>
    <col min="9479" max="9479" width="17.44140625" style="2" customWidth="1"/>
    <col min="9480" max="9480" width="17.5546875" style="2" bestFit="1" customWidth="1"/>
    <col min="9481" max="9481" width="19.44140625" style="2" customWidth="1"/>
    <col min="9482" max="9482" width="15.88671875" style="2" customWidth="1"/>
    <col min="9483" max="9483" width="17.88671875" style="2" customWidth="1"/>
    <col min="9484" max="9484" width="22.109375" style="2" customWidth="1"/>
    <col min="9485" max="9485" width="15.44140625" style="2" bestFit="1" customWidth="1"/>
    <col min="9486" max="9486" width="18.44140625" style="2" customWidth="1"/>
    <col min="9487" max="9731" width="9" style="2" customWidth="1"/>
    <col min="9732" max="9732" width="5.44140625" style="2" customWidth="1"/>
    <col min="9733" max="9734" width="18" style="2" customWidth="1"/>
    <col min="9735" max="9735" width="17.44140625" style="2" customWidth="1"/>
    <col min="9736" max="9736" width="17.5546875" style="2" bestFit="1" customWidth="1"/>
    <col min="9737" max="9737" width="19.44140625" style="2" customWidth="1"/>
    <col min="9738" max="9738" width="15.88671875" style="2" customWidth="1"/>
    <col min="9739" max="9739" width="17.88671875" style="2" customWidth="1"/>
    <col min="9740" max="9740" width="22.109375" style="2" customWidth="1"/>
    <col min="9741" max="9741" width="15.44140625" style="2" bestFit="1" customWidth="1"/>
    <col min="9742" max="9742" width="18.44140625" style="2" customWidth="1"/>
    <col min="9743" max="9987" width="9" style="2" customWidth="1"/>
    <col min="9988" max="9988" width="5.44140625" style="2" customWidth="1"/>
    <col min="9989" max="9990" width="18" style="2" customWidth="1"/>
    <col min="9991" max="9991" width="17.44140625" style="2" customWidth="1"/>
    <col min="9992" max="9992" width="17.5546875" style="2" bestFit="1" customWidth="1"/>
    <col min="9993" max="9993" width="19.44140625" style="2" customWidth="1"/>
    <col min="9994" max="9994" width="15.88671875" style="2" customWidth="1"/>
    <col min="9995" max="9995" width="17.88671875" style="2" customWidth="1"/>
    <col min="9996" max="9996" width="22.109375" style="2" customWidth="1"/>
    <col min="9997" max="9997" width="15.44140625" style="2" bestFit="1" customWidth="1"/>
    <col min="9998" max="9998" width="18.44140625" style="2" customWidth="1"/>
    <col min="9999" max="10243" width="9" style="2" customWidth="1"/>
    <col min="10244" max="10244" width="5.44140625" style="2" customWidth="1"/>
    <col min="10245" max="10246" width="18" style="2" customWidth="1"/>
    <col min="10247" max="10247" width="17.44140625" style="2" customWidth="1"/>
    <col min="10248" max="10248" width="17.5546875" style="2" bestFit="1" customWidth="1"/>
    <col min="10249" max="10249" width="19.44140625" style="2" customWidth="1"/>
    <col min="10250" max="10250" width="15.88671875" style="2" customWidth="1"/>
    <col min="10251" max="10251" width="17.88671875" style="2" customWidth="1"/>
    <col min="10252" max="10252" width="22.109375" style="2" customWidth="1"/>
    <col min="10253" max="10253" width="15.44140625" style="2" bestFit="1" customWidth="1"/>
    <col min="10254" max="10254" width="18.44140625" style="2" customWidth="1"/>
    <col min="10255" max="10499" width="9" style="2" customWidth="1"/>
    <col min="10500" max="10500" width="5.44140625" style="2" customWidth="1"/>
    <col min="10501" max="10502" width="18" style="2" customWidth="1"/>
    <col min="10503" max="10503" width="17.44140625" style="2" customWidth="1"/>
    <col min="10504" max="10504" width="17.5546875" style="2" bestFit="1" customWidth="1"/>
    <col min="10505" max="10505" width="19.44140625" style="2" customWidth="1"/>
    <col min="10506" max="10506" width="15.88671875" style="2" customWidth="1"/>
    <col min="10507" max="10507" width="17.88671875" style="2" customWidth="1"/>
    <col min="10508" max="10508" width="22.109375" style="2" customWidth="1"/>
    <col min="10509" max="10509" width="15.44140625" style="2" bestFit="1" customWidth="1"/>
    <col min="10510" max="10510" width="18.44140625" style="2" customWidth="1"/>
    <col min="10511" max="10755" width="9" style="2" customWidth="1"/>
    <col min="10756" max="10756" width="5.44140625" style="2" customWidth="1"/>
    <col min="10757" max="10758" width="18" style="2" customWidth="1"/>
    <col min="10759" max="10759" width="17.44140625" style="2" customWidth="1"/>
    <col min="10760" max="10760" width="17.5546875" style="2" bestFit="1" customWidth="1"/>
    <col min="10761" max="10761" width="19.44140625" style="2" customWidth="1"/>
    <col min="10762" max="10762" width="15.88671875" style="2" customWidth="1"/>
    <col min="10763" max="10763" width="17.88671875" style="2" customWidth="1"/>
    <col min="10764" max="10764" width="22.109375" style="2" customWidth="1"/>
    <col min="10765" max="10765" width="15.44140625" style="2" bestFit="1" customWidth="1"/>
    <col min="10766" max="10766" width="18.44140625" style="2" customWidth="1"/>
    <col min="10767" max="11011" width="9" style="2" customWidth="1"/>
    <col min="11012" max="11012" width="5.44140625" style="2" customWidth="1"/>
    <col min="11013" max="11014" width="18" style="2" customWidth="1"/>
    <col min="11015" max="11015" width="17.44140625" style="2" customWidth="1"/>
    <col min="11016" max="11016" width="17.5546875" style="2" bestFit="1" customWidth="1"/>
    <col min="11017" max="11017" width="19.44140625" style="2" customWidth="1"/>
    <col min="11018" max="11018" width="15.88671875" style="2" customWidth="1"/>
    <col min="11019" max="11019" width="17.88671875" style="2" customWidth="1"/>
    <col min="11020" max="11020" width="22.109375" style="2" customWidth="1"/>
    <col min="11021" max="11021" width="15.44140625" style="2" bestFit="1" customWidth="1"/>
    <col min="11022" max="11022" width="18.44140625" style="2" customWidth="1"/>
    <col min="11023" max="11267" width="9" style="2" customWidth="1"/>
    <col min="11268" max="11268" width="5.44140625" style="2" customWidth="1"/>
    <col min="11269" max="11270" width="18" style="2" customWidth="1"/>
    <col min="11271" max="11271" width="17.44140625" style="2" customWidth="1"/>
    <col min="11272" max="11272" width="17.5546875" style="2" bestFit="1" customWidth="1"/>
    <col min="11273" max="11273" width="19.44140625" style="2" customWidth="1"/>
    <col min="11274" max="11274" width="15.88671875" style="2" customWidth="1"/>
    <col min="11275" max="11275" width="17.88671875" style="2" customWidth="1"/>
    <col min="11276" max="11276" width="22.109375" style="2" customWidth="1"/>
    <col min="11277" max="11277" width="15.44140625" style="2" bestFit="1" customWidth="1"/>
    <col min="11278" max="11278" width="18.44140625" style="2" customWidth="1"/>
    <col min="11279" max="11523" width="9" style="2" customWidth="1"/>
    <col min="11524" max="11524" width="5.44140625" style="2" customWidth="1"/>
    <col min="11525" max="11526" width="18" style="2" customWidth="1"/>
    <col min="11527" max="11527" width="17.44140625" style="2" customWidth="1"/>
    <col min="11528" max="11528" width="17.5546875" style="2" bestFit="1" customWidth="1"/>
    <col min="11529" max="11529" width="19.44140625" style="2" customWidth="1"/>
    <col min="11530" max="11530" width="15.88671875" style="2" customWidth="1"/>
    <col min="11531" max="11531" width="17.88671875" style="2" customWidth="1"/>
    <col min="11532" max="11532" width="22.109375" style="2" customWidth="1"/>
    <col min="11533" max="11533" width="15.44140625" style="2" bestFit="1" customWidth="1"/>
    <col min="11534" max="11534" width="18.44140625" style="2" customWidth="1"/>
    <col min="11535" max="11779" width="9" style="2" customWidth="1"/>
    <col min="11780" max="11780" width="5.44140625" style="2" customWidth="1"/>
    <col min="11781" max="11782" width="18" style="2" customWidth="1"/>
    <col min="11783" max="11783" width="17.44140625" style="2" customWidth="1"/>
    <col min="11784" max="11784" width="17.5546875" style="2" bestFit="1" customWidth="1"/>
    <col min="11785" max="11785" width="19.44140625" style="2" customWidth="1"/>
    <col min="11786" max="11786" width="15.88671875" style="2" customWidth="1"/>
    <col min="11787" max="11787" width="17.88671875" style="2" customWidth="1"/>
    <col min="11788" max="11788" width="22.109375" style="2" customWidth="1"/>
    <col min="11789" max="11789" width="15.44140625" style="2" bestFit="1" customWidth="1"/>
    <col min="11790" max="11790" width="18.44140625" style="2" customWidth="1"/>
    <col min="11791" max="12035" width="9" style="2" customWidth="1"/>
    <col min="12036" max="12036" width="5.44140625" style="2" customWidth="1"/>
    <col min="12037" max="12038" width="18" style="2" customWidth="1"/>
    <col min="12039" max="12039" width="17.44140625" style="2" customWidth="1"/>
    <col min="12040" max="12040" width="17.5546875" style="2" bestFit="1" customWidth="1"/>
    <col min="12041" max="12041" width="19.44140625" style="2" customWidth="1"/>
    <col min="12042" max="12042" width="15.88671875" style="2" customWidth="1"/>
    <col min="12043" max="12043" width="17.88671875" style="2" customWidth="1"/>
    <col min="12044" max="12044" width="22.109375" style="2" customWidth="1"/>
    <col min="12045" max="12045" width="15.44140625" style="2" bestFit="1" customWidth="1"/>
    <col min="12046" max="12046" width="18.44140625" style="2" customWidth="1"/>
    <col min="12047" max="12291" width="9" style="2" customWidth="1"/>
    <col min="12292" max="12292" width="5.44140625" style="2" customWidth="1"/>
    <col min="12293" max="12294" width="18" style="2" customWidth="1"/>
    <col min="12295" max="12295" width="17.44140625" style="2" customWidth="1"/>
    <col min="12296" max="12296" width="17.5546875" style="2" bestFit="1" customWidth="1"/>
    <col min="12297" max="12297" width="19.44140625" style="2" customWidth="1"/>
    <col min="12298" max="12298" width="15.88671875" style="2" customWidth="1"/>
    <col min="12299" max="12299" width="17.88671875" style="2" customWidth="1"/>
    <col min="12300" max="12300" width="22.109375" style="2" customWidth="1"/>
    <col min="12301" max="12301" width="15.44140625" style="2" bestFit="1" customWidth="1"/>
    <col min="12302" max="12302" width="18.44140625" style="2" customWidth="1"/>
    <col min="12303" max="12547" width="9" style="2" customWidth="1"/>
    <col min="12548" max="12548" width="5.44140625" style="2" customWidth="1"/>
    <col min="12549" max="12550" width="18" style="2" customWidth="1"/>
    <col min="12551" max="12551" width="17.44140625" style="2" customWidth="1"/>
    <col min="12552" max="12552" width="17.5546875" style="2" bestFit="1" customWidth="1"/>
    <col min="12553" max="12553" width="19.44140625" style="2" customWidth="1"/>
    <col min="12554" max="12554" width="15.88671875" style="2" customWidth="1"/>
    <col min="12555" max="12555" width="17.88671875" style="2" customWidth="1"/>
    <col min="12556" max="12556" width="22.109375" style="2" customWidth="1"/>
    <col min="12557" max="12557" width="15.44140625" style="2" bestFit="1" customWidth="1"/>
    <col min="12558" max="12558" width="18.44140625" style="2" customWidth="1"/>
    <col min="12559" max="12803" width="9" style="2" customWidth="1"/>
    <col min="12804" max="12804" width="5.44140625" style="2" customWidth="1"/>
    <col min="12805" max="12806" width="18" style="2" customWidth="1"/>
    <col min="12807" max="12807" width="17.44140625" style="2" customWidth="1"/>
    <col min="12808" max="12808" width="17.5546875" style="2" bestFit="1" customWidth="1"/>
    <col min="12809" max="12809" width="19.44140625" style="2" customWidth="1"/>
    <col min="12810" max="12810" width="15.88671875" style="2" customWidth="1"/>
    <col min="12811" max="12811" width="17.88671875" style="2" customWidth="1"/>
    <col min="12812" max="12812" width="22.109375" style="2" customWidth="1"/>
    <col min="12813" max="12813" width="15.44140625" style="2" bestFit="1" customWidth="1"/>
    <col min="12814" max="12814" width="18.44140625" style="2" customWidth="1"/>
    <col min="12815" max="13059" width="9" style="2" customWidth="1"/>
    <col min="13060" max="13060" width="5.44140625" style="2" customWidth="1"/>
    <col min="13061" max="13062" width="18" style="2" customWidth="1"/>
    <col min="13063" max="13063" width="17.44140625" style="2" customWidth="1"/>
    <col min="13064" max="13064" width="17.5546875" style="2" bestFit="1" customWidth="1"/>
    <col min="13065" max="13065" width="19.44140625" style="2" customWidth="1"/>
    <col min="13066" max="13066" width="15.88671875" style="2" customWidth="1"/>
    <col min="13067" max="13067" width="17.88671875" style="2" customWidth="1"/>
    <col min="13068" max="13068" width="22.109375" style="2" customWidth="1"/>
    <col min="13069" max="13069" width="15.44140625" style="2" bestFit="1" customWidth="1"/>
    <col min="13070" max="13070" width="18.44140625" style="2" customWidth="1"/>
    <col min="13071" max="13315" width="9" style="2" customWidth="1"/>
    <col min="13316" max="13316" width="5.44140625" style="2" customWidth="1"/>
    <col min="13317" max="13318" width="18" style="2" customWidth="1"/>
    <col min="13319" max="13319" width="17.44140625" style="2" customWidth="1"/>
    <col min="13320" max="13320" width="17.5546875" style="2" bestFit="1" customWidth="1"/>
    <col min="13321" max="13321" width="19.44140625" style="2" customWidth="1"/>
    <col min="13322" max="13322" width="15.88671875" style="2" customWidth="1"/>
    <col min="13323" max="13323" width="17.88671875" style="2" customWidth="1"/>
    <col min="13324" max="13324" width="22.109375" style="2" customWidth="1"/>
    <col min="13325" max="13325" width="15.44140625" style="2" bestFit="1" customWidth="1"/>
    <col min="13326" max="13326" width="18.44140625" style="2" customWidth="1"/>
    <col min="13327" max="13571" width="9" style="2" customWidth="1"/>
    <col min="13572" max="13572" width="5.44140625" style="2" customWidth="1"/>
    <col min="13573" max="13574" width="18" style="2" customWidth="1"/>
    <col min="13575" max="13575" width="17.44140625" style="2" customWidth="1"/>
    <col min="13576" max="13576" width="17.5546875" style="2" bestFit="1" customWidth="1"/>
    <col min="13577" max="13577" width="19.44140625" style="2" customWidth="1"/>
    <col min="13578" max="13578" width="15.88671875" style="2" customWidth="1"/>
    <col min="13579" max="13579" width="17.88671875" style="2" customWidth="1"/>
    <col min="13580" max="13580" width="22.109375" style="2" customWidth="1"/>
    <col min="13581" max="13581" width="15.44140625" style="2" bestFit="1" customWidth="1"/>
    <col min="13582" max="13582" width="18.44140625" style="2" customWidth="1"/>
    <col min="13583" max="13827" width="9" style="2" customWidth="1"/>
    <col min="13828" max="13828" width="5.44140625" style="2" customWidth="1"/>
    <col min="13829" max="13830" width="18" style="2" customWidth="1"/>
    <col min="13831" max="13831" width="17.44140625" style="2" customWidth="1"/>
    <col min="13832" max="13832" width="17.5546875" style="2" bestFit="1" customWidth="1"/>
    <col min="13833" max="13833" width="19.44140625" style="2" customWidth="1"/>
    <col min="13834" max="13834" width="15.88671875" style="2" customWidth="1"/>
    <col min="13835" max="13835" width="17.88671875" style="2" customWidth="1"/>
    <col min="13836" max="13836" width="22.109375" style="2" customWidth="1"/>
    <col min="13837" max="13837" width="15.44140625" style="2" bestFit="1" customWidth="1"/>
    <col min="13838" max="13838" width="18.44140625" style="2" customWidth="1"/>
    <col min="13839" max="14083" width="9" style="2" customWidth="1"/>
    <col min="14084" max="14084" width="5.44140625" style="2" customWidth="1"/>
    <col min="14085" max="14086" width="18" style="2" customWidth="1"/>
    <col min="14087" max="14087" width="17.44140625" style="2" customWidth="1"/>
    <col min="14088" max="14088" width="17.5546875" style="2" bestFit="1" customWidth="1"/>
    <col min="14089" max="14089" width="19.44140625" style="2" customWidth="1"/>
    <col min="14090" max="14090" width="15.88671875" style="2" customWidth="1"/>
    <col min="14091" max="14091" width="17.88671875" style="2" customWidth="1"/>
    <col min="14092" max="14092" width="22.109375" style="2" customWidth="1"/>
    <col min="14093" max="14093" width="15.44140625" style="2" bestFit="1" customWidth="1"/>
    <col min="14094" max="14094" width="18.44140625" style="2" customWidth="1"/>
    <col min="14095" max="14339" width="9" style="2" customWidth="1"/>
    <col min="14340" max="14340" width="5.44140625" style="2" customWidth="1"/>
    <col min="14341" max="14342" width="18" style="2" customWidth="1"/>
    <col min="14343" max="14343" width="17.44140625" style="2" customWidth="1"/>
    <col min="14344" max="14344" width="17.5546875" style="2" bestFit="1" customWidth="1"/>
    <col min="14345" max="14345" width="19.44140625" style="2" customWidth="1"/>
    <col min="14346" max="14346" width="15.88671875" style="2" customWidth="1"/>
    <col min="14347" max="14347" width="17.88671875" style="2" customWidth="1"/>
    <col min="14348" max="14348" width="22.109375" style="2" customWidth="1"/>
    <col min="14349" max="14349" width="15.44140625" style="2" bestFit="1" customWidth="1"/>
    <col min="14350" max="14350" width="18.44140625" style="2" customWidth="1"/>
    <col min="14351" max="14595" width="9" style="2" customWidth="1"/>
    <col min="14596" max="14596" width="5.44140625" style="2" customWidth="1"/>
    <col min="14597" max="14598" width="18" style="2" customWidth="1"/>
    <col min="14599" max="14599" width="17.44140625" style="2" customWidth="1"/>
    <col min="14600" max="14600" width="17.5546875" style="2" bestFit="1" customWidth="1"/>
    <col min="14601" max="14601" width="19.44140625" style="2" customWidth="1"/>
    <col min="14602" max="14602" width="15.88671875" style="2" customWidth="1"/>
    <col min="14603" max="14603" width="17.88671875" style="2" customWidth="1"/>
    <col min="14604" max="14604" width="22.109375" style="2" customWidth="1"/>
    <col min="14605" max="14605" width="15.44140625" style="2" bestFit="1" customWidth="1"/>
    <col min="14606" max="14606" width="18.44140625" style="2" customWidth="1"/>
    <col min="14607" max="14851" width="9" style="2" customWidth="1"/>
    <col min="14852" max="14852" width="5.44140625" style="2" customWidth="1"/>
    <col min="14853" max="14854" width="18" style="2" customWidth="1"/>
    <col min="14855" max="14855" width="17.44140625" style="2" customWidth="1"/>
    <col min="14856" max="14856" width="17.5546875" style="2" bestFit="1" customWidth="1"/>
    <col min="14857" max="14857" width="19.44140625" style="2" customWidth="1"/>
    <col min="14858" max="14858" width="15.88671875" style="2" customWidth="1"/>
    <col min="14859" max="14859" width="17.88671875" style="2" customWidth="1"/>
    <col min="14860" max="14860" width="22.109375" style="2" customWidth="1"/>
    <col min="14861" max="14861" width="15.44140625" style="2" bestFit="1" customWidth="1"/>
    <col min="14862" max="14862" width="18.44140625" style="2" customWidth="1"/>
    <col min="14863" max="15107" width="9" style="2" customWidth="1"/>
    <col min="15108" max="15108" width="5.44140625" style="2" customWidth="1"/>
    <col min="15109" max="15110" width="18" style="2" customWidth="1"/>
    <col min="15111" max="15111" width="17.44140625" style="2" customWidth="1"/>
    <col min="15112" max="15112" width="17.5546875" style="2" bestFit="1" customWidth="1"/>
    <col min="15113" max="15113" width="19.44140625" style="2" customWidth="1"/>
    <col min="15114" max="15114" width="15.88671875" style="2" customWidth="1"/>
    <col min="15115" max="15115" width="17.88671875" style="2" customWidth="1"/>
    <col min="15116" max="15116" width="22.109375" style="2" customWidth="1"/>
    <col min="15117" max="15117" width="15.44140625" style="2" bestFit="1" customWidth="1"/>
    <col min="15118" max="15118" width="18.44140625" style="2" customWidth="1"/>
    <col min="15119" max="15363" width="9" style="2" customWidth="1"/>
    <col min="15364" max="15364" width="5.44140625" style="2" customWidth="1"/>
    <col min="15365" max="15366" width="18" style="2" customWidth="1"/>
    <col min="15367" max="15367" width="17.44140625" style="2" customWidth="1"/>
    <col min="15368" max="15368" width="17.5546875" style="2" bestFit="1" customWidth="1"/>
    <col min="15369" max="15369" width="19.44140625" style="2" customWidth="1"/>
    <col min="15370" max="15370" width="15.88671875" style="2" customWidth="1"/>
    <col min="15371" max="15371" width="17.88671875" style="2" customWidth="1"/>
    <col min="15372" max="15372" width="22.109375" style="2" customWidth="1"/>
    <col min="15373" max="15373" width="15.44140625" style="2" bestFit="1" customWidth="1"/>
    <col min="15374" max="15374" width="18.44140625" style="2" customWidth="1"/>
    <col min="15375" max="15619" width="9" style="2" customWidth="1"/>
    <col min="15620" max="15620" width="5.44140625" style="2" customWidth="1"/>
    <col min="15621" max="15622" width="18" style="2" customWidth="1"/>
    <col min="15623" max="15623" width="17.44140625" style="2" customWidth="1"/>
    <col min="15624" max="15624" width="17.5546875" style="2" bestFit="1" customWidth="1"/>
    <col min="15625" max="15625" width="19.44140625" style="2" customWidth="1"/>
    <col min="15626" max="15626" width="15.88671875" style="2" customWidth="1"/>
    <col min="15627" max="15627" width="17.88671875" style="2" customWidth="1"/>
    <col min="15628" max="15628" width="22.109375" style="2" customWidth="1"/>
    <col min="15629" max="15629" width="15.44140625" style="2" bestFit="1" customWidth="1"/>
    <col min="15630" max="15630" width="18.44140625" style="2" customWidth="1"/>
    <col min="15631" max="15875" width="9" style="2" customWidth="1"/>
    <col min="15876" max="15876" width="5.44140625" style="2" customWidth="1"/>
    <col min="15877" max="15878" width="18" style="2" customWidth="1"/>
    <col min="15879" max="15879" width="17.44140625" style="2" customWidth="1"/>
    <col min="15880" max="15880" width="17.5546875" style="2" bestFit="1" customWidth="1"/>
    <col min="15881" max="15881" width="19.44140625" style="2" customWidth="1"/>
    <col min="15882" max="15882" width="15.88671875" style="2" customWidth="1"/>
    <col min="15883" max="15883" width="17.88671875" style="2" customWidth="1"/>
    <col min="15884" max="15884" width="22.109375" style="2" customWidth="1"/>
    <col min="15885" max="15885" width="15.44140625" style="2" bestFit="1" customWidth="1"/>
    <col min="15886" max="15886" width="18.44140625" style="2" customWidth="1"/>
    <col min="15887" max="16131" width="9" style="2" customWidth="1"/>
    <col min="16132" max="16132" width="5.44140625" style="2" customWidth="1"/>
    <col min="16133" max="16134" width="18" style="2" customWidth="1"/>
    <col min="16135" max="16135" width="17.44140625" style="2" customWidth="1"/>
    <col min="16136" max="16136" width="17.5546875" style="2" bestFit="1" customWidth="1"/>
    <col min="16137" max="16137" width="19.44140625" style="2" customWidth="1"/>
    <col min="16138" max="16138" width="15.88671875" style="2" customWidth="1"/>
    <col min="16139" max="16139" width="17.88671875" style="2" customWidth="1"/>
    <col min="16140" max="16140" width="22.109375" style="2" customWidth="1"/>
    <col min="16141" max="16141" width="15.44140625" style="2" bestFit="1" customWidth="1"/>
    <col min="16142" max="16142" width="18.44140625" style="2" customWidth="1"/>
    <col min="16143" max="16384" width="9" style="2" customWidth="1"/>
  </cols>
  <sheetData>
    <row r="1" spans="1:13">
      <c r="M1" s="333" t="s">
        <v>640</v>
      </c>
    </row>
    <row r="2" spans="1:13" customFormat="1" ht="20.25" customHeight="1">
      <c r="B2" s="853" t="s">
        <v>705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</row>
    <row r="3" spans="1:13" customFormat="1" ht="6.75" customHeight="1">
      <c r="B3" s="338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3" customFormat="1" ht="7.5" customHeight="1">
      <c r="B4" s="339" t="s">
        <v>650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 customFormat="1" ht="4.6500000000000004" customHeight="1">
      <c r="B5" s="340" t="s">
        <v>646</v>
      </c>
      <c r="C5" s="1"/>
      <c r="D5" s="1"/>
      <c r="E5" s="1"/>
      <c r="F5" s="1"/>
      <c r="G5" s="1"/>
      <c r="H5" s="1"/>
      <c r="I5" s="1"/>
      <c r="J5" s="1"/>
      <c r="K5" s="1"/>
      <c r="L5" s="1"/>
      <c r="M5" s="333"/>
    </row>
    <row r="6" spans="1:13" customFormat="1" ht="16.5" customHeight="1" thickBot="1">
      <c r="B6" s="961" t="s">
        <v>706</v>
      </c>
      <c r="C6" s="961"/>
      <c r="D6" s="961"/>
      <c r="E6" s="961"/>
      <c r="F6" s="961"/>
      <c r="G6" s="961"/>
      <c r="H6" s="961"/>
      <c r="I6" s="961"/>
      <c r="J6" s="961"/>
      <c r="K6" s="961"/>
      <c r="L6" s="961"/>
      <c r="M6" s="961"/>
    </row>
    <row r="7" spans="1:13" customFormat="1" ht="20.25" customHeight="1" thickBot="1">
      <c r="A7" s="341"/>
      <c r="B7" s="962" t="s">
        <v>231</v>
      </c>
      <c r="C7" s="964" t="s">
        <v>211</v>
      </c>
      <c r="D7" s="965"/>
      <c r="E7" s="965"/>
      <c r="F7" s="966"/>
      <c r="G7" s="964" t="s">
        <v>232</v>
      </c>
      <c r="H7" s="966"/>
      <c r="I7" s="969" t="s">
        <v>647</v>
      </c>
      <c r="J7" s="969"/>
      <c r="K7" s="969"/>
      <c r="L7" s="969"/>
      <c r="M7" s="970"/>
    </row>
    <row r="8" spans="1:13" s="343" customFormat="1" ht="18" customHeight="1" thickBot="1">
      <c r="A8" s="342"/>
      <c r="B8" s="962"/>
      <c r="C8" s="967"/>
      <c r="D8" s="963"/>
      <c r="E8" s="963"/>
      <c r="F8" s="968"/>
      <c r="G8" s="967"/>
      <c r="H8" s="968"/>
      <c r="I8" s="971" t="s">
        <v>235</v>
      </c>
      <c r="J8" s="972"/>
      <c r="K8" s="971" t="s">
        <v>648</v>
      </c>
      <c r="L8" s="972"/>
      <c r="M8" s="973"/>
    </row>
    <row r="9" spans="1:13" s="343" customFormat="1" ht="95.25" customHeight="1" thickBot="1">
      <c r="A9" s="342"/>
      <c r="B9" s="963"/>
      <c r="C9" s="344" t="s">
        <v>644</v>
      </c>
      <c r="D9" s="345" t="s">
        <v>645</v>
      </c>
      <c r="E9" s="346" t="s">
        <v>224</v>
      </c>
      <c r="F9" s="347" t="s">
        <v>643</v>
      </c>
      <c r="G9" s="348" t="s">
        <v>233</v>
      </c>
      <c r="H9" s="346" t="s">
        <v>234</v>
      </c>
      <c r="I9" s="349" t="s">
        <v>212</v>
      </c>
      <c r="J9" s="345" t="s">
        <v>225</v>
      </c>
      <c r="K9" s="350" t="s">
        <v>209</v>
      </c>
      <c r="L9" s="351" t="s">
        <v>225</v>
      </c>
      <c r="M9" s="347" t="s">
        <v>649</v>
      </c>
    </row>
    <row r="10" spans="1:13" s="343" customFormat="1" ht="19.95" customHeight="1" thickBot="1">
      <c r="A10" s="342"/>
      <c r="B10" s="416">
        <v>2024</v>
      </c>
      <c r="C10" s="417" t="s">
        <v>824</v>
      </c>
      <c r="D10" s="418" t="s">
        <v>825</v>
      </c>
      <c r="E10" s="419"/>
      <c r="F10" s="418"/>
      <c r="G10" s="420" t="s">
        <v>646</v>
      </c>
      <c r="H10" s="421">
        <v>51939000</v>
      </c>
      <c r="I10" s="422">
        <v>0</v>
      </c>
      <c r="J10" s="423">
        <v>0</v>
      </c>
      <c r="K10" s="410"/>
      <c r="L10" s="411"/>
      <c r="M10" s="408"/>
    </row>
    <row r="11" spans="1:13" s="343" customFormat="1" ht="19.95" customHeight="1" thickBot="1">
      <c r="A11" s="342"/>
      <c r="B11" s="416">
        <v>2023</v>
      </c>
      <c r="C11" s="417" t="s">
        <v>773</v>
      </c>
      <c r="D11" s="418" t="s">
        <v>774</v>
      </c>
      <c r="E11" s="419"/>
      <c r="F11" s="418"/>
      <c r="G11" s="492" t="s">
        <v>646</v>
      </c>
      <c r="H11" s="421">
        <v>49459000</v>
      </c>
      <c r="I11" s="422">
        <v>0</v>
      </c>
      <c r="J11" s="423">
        <v>0</v>
      </c>
      <c r="K11" s="417"/>
      <c r="L11" s="491"/>
      <c r="M11" s="418"/>
    </row>
    <row r="12" spans="1:13" s="343" customFormat="1" ht="16.5" customHeight="1" thickBot="1">
      <c r="A12" s="342"/>
      <c r="B12" s="404">
        <v>2022</v>
      </c>
      <c r="C12" s="412" t="s">
        <v>715</v>
      </c>
      <c r="D12" s="408" t="s">
        <v>716</v>
      </c>
      <c r="E12" s="407"/>
      <c r="F12" s="408"/>
      <c r="G12" s="413" t="s">
        <v>646</v>
      </c>
      <c r="H12" s="409">
        <v>71010000</v>
      </c>
      <c r="I12" s="414">
        <v>0</v>
      </c>
      <c r="J12" s="415">
        <v>0</v>
      </c>
      <c r="K12" s="354"/>
      <c r="L12" s="355"/>
      <c r="M12" s="112"/>
    </row>
    <row r="13" spans="1:13" customFormat="1" ht="16.5" customHeight="1" thickBot="1">
      <c r="A13" s="341"/>
      <c r="B13" s="405">
        <v>2021</v>
      </c>
      <c r="C13" s="334" t="s">
        <v>707</v>
      </c>
      <c r="D13" s="337" t="s">
        <v>708</v>
      </c>
      <c r="E13" s="335"/>
      <c r="F13" s="337"/>
      <c r="G13" s="336" t="s">
        <v>646</v>
      </c>
      <c r="H13" s="352">
        <v>35694000</v>
      </c>
      <c r="I13" s="353">
        <v>0</v>
      </c>
      <c r="J13" s="352">
        <v>0</v>
      </c>
      <c r="K13" s="356"/>
      <c r="L13" s="357"/>
      <c r="M13" s="337"/>
    </row>
    <row r="14" spans="1:13" customFormat="1" ht="16.5" customHeight="1" thickBot="1">
      <c r="A14" s="341"/>
      <c r="B14" s="406">
        <v>2020</v>
      </c>
      <c r="C14" s="334" t="s">
        <v>709</v>
      </c>
      <c r="D14" s="337" t="s">
        <v>710</v>
      </c>
      <c r="E14" s="334"/>
      <c r="F14" s="337"/>
      <c r="G14" s="336" t="s">
        <v>646</v>
      </c>
      <c r="H14" s="352">
        <v>35754000</v>
      </c>
      <c r="I14" s="353">
        <v>0</v>
      </c>
      <c r="J14" s="352">
        <v>0</v>
      </c>
      <c r="K14" s="356"/>
      <c r="L14" s="357"/>
      <c r="M14" s="337"/>
    </row>
    <row r="15" spans="1:13" customFormat="1" ht="16.5" customHeight="1">
      <c r="B15" s="974" t="s">
        <v>711</v>
      </c>
      <c r="C15" s="974"/>
      <c r="D15" s="974"/>
      <c r="E15" s="974"/>
      <c r="F15" s="974"/>
      <c r="G15" s="974"/>
      <c r="H15" s="974"/>
      <c r="I15" s="974"/>
      <c r="J15" s="974"/>
      <c r="K15" s="974"/>
      <c r="L15" s="974"/>
      <c r="M15" s="974"/>
    </row>
    <row r="16" spans="1:13" customFormat="1" ht="16.5" customHeight="1"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</row>
    <row r="17" spans="1:16142">
      <c r="B17" s="975"/>
      <c r="C17" s="975"/>
      <c r="D17" s="975"/>
      <c r="E17" s="975"/>
      <c r="F17" s="975"/>
      <c r="G17" s="975"/>
      <c r="H17" s="975"/>
      <c r="I17" s="975"/>
      <c r="J17" s="975"/>
      <c r="K17" s="975"/>
      <c r="L17" s="21"/>
    </row>
    <row r="18" spans="1:16142" customFormat="1" ht="16.5" customHeight="1" thickBot="1">
      <c r="B18" s="961" t="s">
        <v>641</v>
      </c>
      <c r="C18" s="961"/>
      <c r="D18" s="961"/>
      <c r="E18" s="961"/>
      <c r="F18" s="961"/>
      <c r="G18" s="961"/>
      <c r="H18" s="961"/>
      <c r="I18" s="961"/>
      <c r="J18" s="961"/>
    </row>
    <row r="19" spans="1:16142" s="343" customFormat="1" ht="15.75" customHeight="1">
      <c r="B19" s="976" t="s">
        <v>230</v>
      </c>
      <c r="C19" s="964" t="s">
        <v>226</v>
      </c>
      <c r="D19" s="966"/>
      <c r="E19" s="965" t="s">
        <v>213</v>
      </c>
      <c r="F19" s="965"/>
      <c r="G19" s="965"/>
      <c r="H19" s="965"/>
      <c r="I19" s="965"/>
      <c r="J19" s="966"/>
    </row>
    <row r="20" spans="1:16142" s="343" customFormat="1" ht="8.25" customHeight="1" thickBot="1">
      <c r="B20" s="977"/>
      <c r="C20" s="967"/>
      <c r="D20" s="968"/>
      <c r="E20" s="963"/>
      <c r="F20" s="963"/>
      <c r="G20" s="963"/>
      <c r="H20" s="963"/>
      <c r="I20" s="963"/>
      <c r="J20" s="968"/>
      <c r="M20" s="359"/>
    </row>
    <row r="21" spans="1:16142" s="343" customFormat="1" ht="27" customHeight="1" thickBot="1">
      <c r="B21" s="978"/>
      <c r="C21" s="344" t="s">
        <v>180</v>
      </c>
      <c r="D21" s="360" t="s">
        <v>184</v>
      </c>
      <c r="E21" s="361" t="s">
        <v>227</v>
      </c>
      <c r="F21" s="979" t="s">
        <v>228</v>
      </c>
      <c r="G21" s="969"/>
      <c r="H21" s="969"/>
      <c r="I21" s="969"/>
      <c r="J21" s="970"/>
    </row>
    <row r="22" spans="1:16142" s="343" customFormat="1" ht="16.5" customHeight="1" thickBot="1">
      <c r="B22" s="980"/>
      <c r="C22" s="362"/>
      <c r="D22" s="363"/>
      <c r="E22" s="120"/>
      <c r="F22" s="982"/>
      <c r="G22" s="983"/>
      <c r="H22" s="983"/>
      <c r="I22" s="983"/>
      <c r="J22" s="984"/>
    </row>
    <row r="23" spans="1:16142" s="343" customFormat="1" ht="16.5" customHeight="1" thickBot="1">
      <c r="B23" s="985"/>
      <c r="C23" s="364"/>
      <c r="D23" s="365" t="s">
        <v>214</v>
      </c>
      <c r="E23" s="366"/>
      <c r="F23" s="367"/>
      <c r="G23" s="367"/>
      <c r="H23" s="367"/>
      <c r="I23" s="368"/>
      <c r="J23" s="369"/>
    </row>
    <row r="24" spans="1:16142" s="343" customFormat="1" ht="16.5" customHeight="1" thickBot="1">
      <c r="B24" s="980"/>
      <c r="C24" s="362"/>
      <c r="D24" s="113"/>
      <c r="E24" s="120"/>
      <c r="F24" s="982"/>
      <c r="G24" s="983"/>
      <c r="H24" s="983"/>
      <c r="I24" s="983"/>
      <c r="J24" s="984"/>
    </row>
    <row r="25" spans="1:16142" s="343" customFormat="1" ht="16.5" customHeight="1" thickBot="1">
      <c r="A25"/>
      <c r="B25" s="985"/>
      <c r="C25" s="364"/>
      <c r="D25" s="365" t="s">
        <v>214</v>
      </c>
      <c r="E25" s="366"/>
      <c r="F25" s="367"/>
      <c r="G25" s="367"/>
      <c r="H25" s="367"/>
      <c r="I25" s="368"/>
      <c r="J25" s="369"/>
      <c r="L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</row>
    <row r="26" spans="1:16142" s="343" customFormat="1" ht="16.5" customHeight="1" thickBot="1">
      <c r="B26" s="980"/>
      <c r="C26" s="362"/>
      <c r="D26" s="113"/>
      <c r="E26" s="120"/>
      <c r="F26" s="982"/>
      <c r="G26" s="983"/>
      <c r="H26" s="983"/>
      <c r="I26" s="983"/>
      <c r="J26" s="984"/>
    </row>
    <row r="27" spans="1:16142" s="343" customFormat="1" ht="16.5" customHeight="1" thickBot="1">
      <c r="B27" s="985"/>
      <c r="C27" s="364"/>
      <c r="D27" s="365" t="s">
        <v>214</v>
      </c>
      <c r="E27" s="366"/>
      <c r="F27" s="367"/>
      <c r="G27" s="367"/>
      <c r="H27" s="367"/>
      <c r="I27" s="368"/>
      <c r="J27" s="369"/>
    </row>
    <row r="28" spans="1:16142" s="343" customFormat="1" ht="16.5" customHeight="1" thickBot="1">
      <c r="B28" s="980"/>
      <c r="C28" s="362"/>
      <c r="D28" s="113"/>
      <c r="E28" s="120"/>
      <c r="F28" s="982"/>
      <c r="G28" s="983"/>
      <c r="H28" s="983"/>
      <c r="I28" s="983"/>
      <c r="J28" s="984"/>
    </row>
    <row r="29" spans="1:16142" s="343" customFormat="1" ht="16.5" customHeight="1" thickBot="1">
      <c r="B29" s="981"/>
      <c r="C29" s="364"/>
      <c r="D29" s="365" t="s">
        <v>214</v>
      </c>
      <c r="E29" s="366"/>
      <c r="F29" s="367"/>
      <c r="G29" s="367"/>
      <c r="H29" s="367"/>
      <c r="I29" s="368"/>
      <c r="J29" s="369"/>
    </row>
    <row r="30" spans="1:16142" s="343" customFormat="1" ht="16.5" customHeight="1" thickBot="1">
      <c r="B30" s="980"/>
      <c r="C30" s="370"/>
      <c r="D30" s="371"/>
      <c r="E30" s="372"/>
      <c r="F30" s="986"/>
      <c r="G30" s="987"/>
      <c r="H30" s="987"/>
      <c r="I30" s="987"/>
      <c r="J30" s="988"/>
    </row>
    <row r="31" spans="1:16142" s="343" customFormat="1" ht="16.5" customHeight="1" thickBot="1">
      <c r="B31" s="985"/>
      <c r="C31" s="373"/>
      <c r="D31" s="365" t="s">
        <v>214</v>
      </c>
      <c r="E31" s="366"/>
      <c r="F31" s="367"/>
      <c r="G31" s="367"/>
      <c r="H31" s="367"/>
      <c r="I31" s="368"/>
      <c r="J31" s="369"/>
    </row>
    <row r="33" spans="2:2">
      <c r="B33" s="2" t="s">
        <v>229</v>
      </c>
    </row>
  </sheetData>
  <mergeCells count="25">
    <mergeCell ref="B28:B29"/>
    <mergeCell ref="F28:J28"/>
    <mergeCell ref="B30:B31"/>
    <mergeCell ref="F30:J30"/>
    <mergeCell ref="B22:B23"/>
    <mergeCell ref="F22:J22"/>
    <mergeCell ref="B24:B25"/>
    <mergeCell ref="F24:J24"/>
    <mergeCell ref="B26:B27"/>
    <mergeCell ref="F26:J26"/>
    <mergeCell ref="B15:M15"/>
    <mergeCell ref="B17:K17"/>
    <mergeCell ref="B18:J18"/>
    <mergeCell ref="B19:B21"/>
    <mergeCell ref="C19:D20"/>
    <mergeCell ref="E19:J20"/>
    <mergeCell ref="F21:J21"/>
    <mergeCell ref="B2:M2"/>
    <mergeCell ref="B6:M6"/>
    <mergeCell ref="B7:B9"/>
    <mergeCell ref="C7:F8"/>
    <mergeCell ref="G7:H8"/>
    <mergeCell ref="I7:M7"/>
    <mergeCell ref="I8:J8"/>
    <mergeCell ref="K8:M8"/>
  </mergeCells>
  <dataValidations count="1">
    <dataValidation type="list" allowBlank="1" showInputMessage="1" showErrorMessage="1" sqref="G10:G1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2:W33"/>
  <sheetViews>
    <sheetView showGridLines="0" zoomScale="75" zoomScaleNormal="75" workbookViewId="0">
      <selection activeCell="A15" sqref="A15:XFD15"/>
    </sheetView>
  </sheetViews>
  <sheetFormatPr defaultColWidth="9.109375" defaultRowHeight="15.6"/>
  <cols>
    <col min="1" max="1" width="1.5546875" style="11" customWidth="1"/>
    <col min="2" max="2" width="31.6640625" style="11" customWidth="1"/>
    <col min="3" max="3" width="28.33203125" style="11" bestFit="1" customWidth="1"/>
    <col min="4" max="4" width="12.88671875" style="11" customWidth="1"/>
    <col min="5" max="5" width="16.6640625" style="11" customWidth="1"/>
    <col min="6" max="6" width="19.44140625" style="11" customWidth="1"/>
    <col min="7" max="8" width="27.33203125" style="11" customWidth="1"/>
    <col min="9" max="9" width="13.6640625" style="11" customWidth="1"/>
    <col min="10" max="10" width="13.88671875" style="11" customWidth="1"/>
    <col min="11" max="11" width="14" style="11" customWidth="1"/>
    <col min="12" max="14" width="13.88671875" style="11" customWidth="1"/>
    <col min="15" max="22" width="12.33203125" style="11" customWidth="1"/>
    <col min="23" max="16384" width="9.109375" style="11"/>
  </cols>
  <sheetData>
    <row r="2" spans="1:22" ht="17.399999999999999">
      <c r="V2" s="123" t="s">
        <v>187</v>
      </c>
    </row>
    <row r="3" spans="1:22">
      <c r="A3" s="6"/>
    </row>
    <row r="4" spans="1:22" ht="20.399999999999999">
      <c r="A4" s="6"/>
      <c r="B4" s="953" t="s">
        <v>40</v>
      </c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</row>
    <row r="5" spans="1:22" ht="16.2" thickBot="1">
      <c r="D5" s="12"/>
      <c r="E5" s="12"/>
      <c r="F5" s="12"/>
      <c r="G5" s="12"/>
      <c r="H5" s="12"/>
      <c r="J5" s="12"/>
      <c r="K5" s="12"/>
      <c r="L5" s="12"/>
      <c r="M5" s="12"/>
      <c r="N5" s="12"/>
    </row>
    <row r="6" spans="1:22" ht="38.25" customHeight="1">
      <c r="B6" s="989" t="s">
        <v>13</v>
      </c>
      <c r="C6" s="991" t="s">
        <v>14</v>
      </c>
      <c r="D6" s="993" t="s">
        <v>15</v>
      </c>
      <c r="E6" s="995" t="s">
        <v>183</v>
      </c>
      <c r="F6" s="995" t="s">
        <v>194</v>
      </c>
      <c r="G6" s="995" t="s">
        <v>653</v>
      </c>
      <c r="H6" s="995" t="s">
        <v>654</v>
      </c>
      <c r="I6" s="995" t="s">
        <v>217</v>
      </c>
      <c r="J6" s="995" t="s">
        <v>16</v>
      </c>
      <c r="K6" s="995" t="s">
        <v>218</v>
      </c>
      <c r="L6" s="995" t="s">
        <v>17</v>
      </c>
      <c r="M6" s="995" t="s">
        <v>18</v>
      </c>
      <c r="N6" s="995" t="s">
        <v>19</v>
      </c>
      <c r="O6" s="997" t="s">
        <v>42</v>
      </c>
      <c r="P6" s="998"/>
      <c r="Q6" s="998"/>
      <c r="R6" s="998"/>
      <c r="S6" s="998"/>
      <c r="T6" s="998"/>
      <c r="U6" s="998"/>
      <c r="V6" s="999"/>
    </row>
    <row r="7" spans="1:22" ht="48.75" customHeight="1" thickBot="1">
      <c r="B7" s="990"/>
      <c r="C7" s="992"/>
      <c r="D7" s="994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111" t="s">
        <v>20</v>
      </c>
      <c r="P7" s="111" t="s">
        <v>21</v>
      </c>
      <c r="Q7" s="111" t="s">
        <v>22</v>
      </c>
      <c r="R7" s="111" t="s">
        <v>23</v>
      </c>
      <c r="S7" s="111" t="s">
        <v>24</v>
      </c>
      <c r="T7" s="111" t="s">
        <v>25</v>
      </c>
      <c r="U7" s="111" t="s">
        <v>26</v>
      </c>
      <c r="V7" s="70" t="s">
        <v>27</v>
      </c>
    </row>
    <row r="8" spans="1:22" ht="24.9" customHeight="1">
      <c r="B8" s="72" t="s">
        <v>41</v>
      </c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1"/>
    </row>
    <row r="9" spans="1:22" ht="24.9" customHeight="1">
      <c r="B9" s="75" t="s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44"/>
    </row>
    <row r="10" spans="1:22" ht="24.9" customHeight="1">
      <c r="B10" s="75" t="s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44"/>
    </row>
    <row r="11" spans="1:22" ht="24.9" customHeight="1">
      <c r="B11" s="75" t="s">
        <v>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44"/>
    </row>
    <row r="12" spans="1:22" ht="24.9" customHeight="1" thickBot="1">
      <c r="B12" s="75" t="s">
        <v>1</v>
      </c>
      <c r="C12" s="13"/>
      <c r="D12" s="13"/>
      <c r="E12" s="13"/>
      <c r="F12" s="13"/>
      <c r="G12" s="13"/>
      <c r="H12" s="8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44"/>
    </row>
    <row r="13" spans="1:22" ht="24.9" customHeight="1" thickTop="1" thickBot="1">
      <c r="B13" s="1007" t="s">
        <v>215</v>
      </c>
      <c r="C13" s="1008"/>
      <c r="D13" s="1008"/>
      <c r="E13" s="1008"/>
      <c r="F13" s="1008"/>
      <c r="G13" s="1009"/>
      <c r="H13" s="171"/>
      <c r="I13" s="130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9"/>
    </row>
    <row r="14" spans="1:22" ht="24.9" customHeight="1" thickTop="1">
      <c r="B14" s="126" t="s">
        <v>28</v>
      </c>
      <c r="C14" s="127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</row>
    <row r="15" spans="1:22" ht="24.9" customHeight="1">
      <c r="B15" s="75" t="s">
        <v>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44"/>
    </row>
    <row r="16" spans="1:22" ht="24.9" customHeight="1">
      <c r="B16" s="75" t="s">
        <v>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44"/>
    </row>
    <row r="17" spans="2:23" ht="24.9" customHeight="1">
      <c r="B17" s="75" t="s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44"/>
    </row>
    <row r="18" spans="2:23" ht="24.9" customHeight="1" thickBot="1">
      <c r="B18" s="75" t="s">
        <v>1</v>
      </c>
      <c r="C18" s="13"/>
      <c r="D18" s="13"/>
      <c r="E18" s="13"/>
      <c r="F18" s="13"/>
      <c r="G18" s="13"/>
      <c r="H18" s="8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44"/>
    </row>
    <row r="19" spans="2:23" ht="24.9" customHeight="1" thickTop="1" thickBot="1">
      <c r="B19" s="1010" t="s">
        <v>216</v>
      </c>
      <c r="C19" s="1011"/>
      <c r="D19" s="1011"/>
      <c r="E19" s="1011"/>
      <c r="F19" s="1011"/>
      <c r="G19" s="1011"/>
      <c r="H19" s="175"/>
      <c r="I19" s="131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4"/>
    </row>
    <row r="20" spans="2:23" ht="24.9" customHeight="1" thickBot="1">
      <c r="B20" s="1001" t="s">
        <v>2</v>
      </c>
      <c r="C20" s="1002"/>
      <c r="D20" s="1002"/>
      <c r="E20" s="1002"/>
      <c r="F20" s="1002"/>
      <c r="G20" s="1002"/>
      <c r="H20" s="172"/>
      <c r="I20" s="13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ht="24.9" customHeight="1" thickBot="1">
      <c r="B21" s="1003" t="s">
        <v>29</v>
      </c>
      <c r="C21" s="1004"/>
      <c r="D21" s="1004"/>
      <c r="E21" s="1004"/>
      <c r="F21" s="1004"/>
      <c r="G21" s="1004"/>
      <c r="H21" s="173"/>
      <c r="I21" s="132"/>
      <c r="J21" s="14"/>
      <c r="K21" s="14"/>
      <c r="L21" s="14"/>
      <c r="M21" s="14"/>
      <c r="N21" s="14"/>
      <c r="O21" s="14"/>
      <c r="P21" s="14"/>
    </row>
    <row r="22" spans="2:23" ht="24.9" customHeight="1" thickBot="1">
      <c r="B22" s="1005" t="s">
        <v>642</v>
      </c>
      <c r="C22" s="1006"/>
      <c r="D22" s="1006"/>
      <c r="E22" s="1006"/>
      <c r="F22" s="1006"/>
      <c r="G22" s="1006"/>
      <c r="H22" s="174"/>
      <c r="I22" s="14"/>
      <c r="J22" s="14"/>
      <c r="K22" s="14"/>
      <c r="L22" s="14"/>
      <c r="M22" s="14"/>
      <c r="N22" s="14"/>
      <c r="O22" s="14"/>
      <c r="P22" s="14"/>
    </row>
    <row r="24" spans="2:23">
      <c r="B24" s="941" t="s">
        <v>822</v>
      </c>
      <c r="C24" s="941"/>
      <c r="D24" s="941"/>
      <c r="E24" s="6"/>
      <c r="F24" s="6"/>
    </row>
    <row r="25" spans="2:23">
      <c r="B25" s="6"/>
      <c r="C25" s="6"/>
      <c r="D25" s="6"/>
      <c r="E25" s="6"/>
      <c r="F25" s="6"/>
      <c r="G25" s="6"/>
    </row>
    <row r="27" spans="2:23">
      <c r="B27" s="1000"/>
      <c r="C27" s="1000"/>
      <c r="E27" s="21"/>
      <c r="F27" s="21"/>
      <c r="G27" s="22"/>
      <c r="T27" s="2"/>
    </row>
    <row r="28" spans="2:23">
      <c r="D28" s="21"/>
    </row>
    <row r="30" spans="2:23">
      <c r="F30" s="14"/>
      <c r="G30" s="14"/>
      <c r="H30" s="14"/>
      <c r="I30" s="14"/>
      <c r="J30" s="14"/>
      <c r="K30" s="14"/>
    </row>
    <row r="31" spans="2:23">
      <c r="F31" s="119"/>
      <c r="G31" s="119"/>
      <c r="H31" s="119"/>
      <c r="I31" s="119"/>
      <c r="J31" s="14"/>
      <c r="K31" s="14"/>
    </row>
    <row r="32" spans="2:23">
      <c r="F32" s="119"/>
      <c r="G32" s="119"/>
      <c r="H32" s="119"/>
      <c r="I32" s="119"/>
      <c r="J32" s="14"/>
      <c r="K32" s="14"/>
    </row>
    <row r="33" spans="6:11">
      <c r="F33" s="14"/>
      <c r="G33" s="14"/>
      <c r="H33" s="14"/>
      <c r="I33" s="14"/>
      <c r="J33" s="14"/>
      <c r="K33" s="14"/>
    </row>
  </sheetData>
  <mergeCells count="22">
    <mergeCell ref="B27:C27"/>
    <mergeCell ref="B20:G20"/>
    <mergeCell ref="B21:G21"/>
    <mergeCell ref="B22:G22"/>
    <mergeCell ref="I6:I7"/>
    <mergeCell ref="B13:G13"/>
    <mergeCell ref="B19:G19"/>
    <mergeCell ref="B24:D24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B1:R40"/>
  <sheetViews>
    <sheetView showGridLines="0" zoomScale="55" zoomScaleNormal="55" workbookViewId="0">
      <selection activeCell="A15" sqref="A15:XFD15"/>
    </sheetView>
  </sheetViews>
  <sheetFormatPr defaultColWidth="9.109375" defaultRowHeight="15.6"/>
  <cols>
    <col min="1" max="1" width="16.44140625" style="2" customWidth="1"/>
    <col min="2" max="2" width="23.44140625" style="2" customWidth="1"/>
    <col min="3" max="3" width="28.6640625" style="29" customWidth="1"/>
    <col min="4" max="4" width="60.5546875" style="2" customWidth="1"/>
    <col min="5" max="7" width="50.6640625" style="2" customWidth="1"/>
    <col min="8" max="8" width="35.33203125" style="457" customWidth="1"/>
    <col min="9" max="16384" width="9.109375" style="2"/>
  </cols>
  <sheetData>
    <row r="1" spans="2:18" ht="21">
      <c r="B1" s="52"/>
      <c r="C1" s="53"/>
      <c r="D1" s="52"/>
      <c r="E1" s="52"/>
      <c r="F1" s="52"/>
      <c r="G1" s="52"/>
    </row>
    <row r="2" spans="2:18" ht="20.399999999999999">
      <c r="B2" s="54"/>
      <c r="C2" s="55"/>
      <c r="D2" s="56"/>
      <c r="E2" s="56"/>
      <c r="F2" s="56"/>
      <c r="G2" s="56"/>
    </row>
    <row r="3" spans="2:18" ht="20.399999999999999">
      <c r="B3" s="134"/>
      <c r="C3" s="55"/>
      <c r="D3" s="56"/>
      <c r="E3" s="56"/>
      <c r="F3" s="56"/>
      <c r="G3" s="57" t="s">
        <v>186</v>
      </c>
    </row>
    <row r="4" spans="2:18" ht="21">
      <c r="B4" s="52"/>
      <c r="C4" s="53"/>
      <c r="D4" s="52"/>
      <c r="E4" s="52"/>
      <c r="F4" s="52"/>
      <c r="G4" s="52"/>
    </row>
    <row r="5" spans="2:18" ht="30">
      <c r="B5" s="1018" t="s">
        <v>71</v>
      </c>
      <c r="C5" s="1018"/>
      <c r="D5" s="1018"/>
      <c r="E5" s="1018"/>
      <c r="F5" s="1018"/>
      <c r="G5" s="1018"/>
      <c r="H5" s="458"/>
      <c r="I5" s="1"/>
      <c r="J5" s="1"/>
      <c r="K5" s="1"/>
    </row>
    <row r="6" spans="2:18" ht="21">
      <c r="B6" s="52"/>
      <c r="C6" s="53"/>
      <c r="D6" s="52"/>
      <c r="E6" s="52"/>
      <c r="F6" s="52"/>
      <c r="G6" s="52"/>
    </row>
    <row r="7" spans="2:18" ht="21">
      <c r="B7" s="52"/>
      <c r="C7" s="53"/>
      <c r="D7" s="52"/>
      <c r="E7" s="52"/>
      <c r="F7" s="52"/>
      <c r="G7" s="52"/>
    </row>
    <row r="8" spans="2:18" ht="20.399999999999999">
      <c r="B8" s="54"/>
      <c r="C8" s="55"/>
      <c r="D8" s="54"/>
      <c r="E8" s="54"/>
      <c r="F8" s="54"/>
      <c r="G8" s="54"/>
      <c r="H8" s="458"/>
      <c r="I8" s="1"/>
      <c r="J8" s="1"/>
      <c r="K8" s="1"/>
    </row>
    <row r="9" spans="2:18" ht="21.6" thickBot="1">
      <c r="B9" s="52"/>
      <c r="C9" s="53"/>
      <c r="D9" s="52"/>
      <c r="E9" s="52"/>
      <c r="F9" s="52"/>
      <c r="G9" s="52"/>
    </row>
    <row r="10" spans="2:18" s="30" customFormat="1" ht="65.099999999999994" customHeight="1" thickBot="1">
      <c r="B10" s="176" t="s">
        <v>72</v>
      </c>
      <c r="C10" s="177" t="s">
        <v>69</v>
      </c>
      <c r="D10" s="178" t="s">
        <v>73</v>
      </c>
      <c r="E10" s="178" t="s">
        <v>74</v>
      </c>
      <c r="F10" s="178" t="s">
        <v>75</v>
      </c>
      <c r="G10" s="179" t="s">
        <v>76</v>
      </c>
      <c r="H10" s="459"/>
      <c r="I10" s="42"/>
      <c r="J10" s="1017"/>
      <c r="K10" s="1017"/>
      <c r="L10" s="1017"/>
      <c r="M10" s="1017"/>
      <c r="N10" s="1017"/>
      <c r="O10" s="1017"/>
      <c r="P10" s="1017"/>
      <c r="Q10" s="31"/>
      <c r="R10" s="31"/>
    </row>
    <row r="11" spans="2:18" s="30" customFormat="1" ht="19.95" customHeight="1" thickBot="1">
      <c r="B11" s="216">
        <v>1</v>
      </c>
      <c r="C11" s="217">
        <v>2</v>
      </c>
      <c r="D11" s="218">
        <v>3</v>
      </c>
      <c r="E11" s="218">
        <v>4</v>
      </c>
      <c r="F11" s="218">
        <v>5</v>
      </c>
      <c r="G11" s="219">
        <v>6</v>
      </c>
      <c r="H11" s="459"/>
      <c r="I11" s="42"/>
      <c r="J11" s="1017"/>
      <c r="K11" s="1017"/>
      <c r="L11" s="1017"/>
      <c r="M11" s="1017"/>
      <c r="N11" s="1017"/>
      <c r="O11" s="1017"/>
      <c r="P11" s="1017"/>
      <c r="Q11" s="31"/>
      <c r="R11" s="31"/>
    </row>
    <row r="12" spans="2:18" s="30" customFormat="1" ht="35.1" customHeight="1">
      <c r="B12" s="1019" t="s">
        <v>800</v>
      </c>
      <c r="C12" s="82" t="s">
        <v>115</v>
      </c>
      <c r="D12" s="78" t="s">
        <v>693</v>
      </c>
      <c r="E12" s="78" t="s">
        <v>697</v>
      </c>
      <c r="F12" s="78"/>
      <c r="G12" s="395">
        <v>10796651.01</v>
      </c>
      <c r="H12" s="309"/>
      <c r="J12" s="31"/>
      <c r="K12" s="31"/>
      <c r="L12" s="31"/>
      <c r="M12" s="31"/>
      <c r="N12" s="31"/>
      <c r="O12" s="31"/>
      <c r="P12" s="31"/>
      <c r="Q12" s="31"/>
      <c r="R12" s="31"/>
    </row>
    <row r="13" spans="2:18" s="30" customFormat="1" ht="35.1" customHeight="1">
      <c r="B13" s="1020"/>
      <c r="C13" s="81" t="s">
        <v>115</v>
      </c>
      <c r="D13" s="58" t="s">
        <v>693</v>
      </c>
      <c r="E13" s="58" t="s">
        <v>694</v>
      </c>
      <c r="F13" s="58"/>
      <c r="G13" s="396">
        <v>6790.43</v>
      </c>
      <c r="H13" s="309"/>
    </row>
    <row r="14" spans="2:18" s="30" customFormat="1" ht="35.1" customHeight="1">
      <c r="B14" s="1020"/>
      <c r="C14" s="81" t="s">
        <v>115</v>
      </c>
      <c r="D14" s="58" t="s">
        <v>693</v>
      </c>
      <c r="E14" s="58" t="s">
        <v>698</v>
      </c>
      <c r="F14" s="58"/>
      <c r="G14" s="396">
        <v>835.4</v>
      </c>
      <c r="H14" s="309"/>
    </row>
    <row r="15" spans="2:18" s="30" customFormat="1" ht="35.1" customHeight="1">
      <c r="B15" s="1020"/>
      <c r="C15" s="81" t="s">
        <v>115</v>
      </c>
      <c r="D15" s="58" t="s">
        <v>695</v>
      </c>
      <c r="E15" s="58" t="s">
        <v>696</v>
      </c>
      <c r="F15" s="58"/>
      <c r="G15" s="396">
        <v>2754.71</v>
      </c>
      <c r="H15" s="309"/>
    </row>
    <row r="16" spans="2:18" s="30" customFormat="1" ht="35.1" customHeight="1" thickBot="1">
      <c r="B16" s="1020"/>
      <c r="C16" s="220" t="s">
        <v>201</v>
      </c>
      <c r="D16" s="83"/>
      <c r="E16" s="83"/>
      <c r="F16" s="83"/>
      <c r="G16" s="228">
        <f>SUM(G12:G15)</f>
        <v>10807031.550000001</v>
      </c>
      <c r="H16" s="309"/>
    </row>
    <row r="17" spans="2:9" s="30" customFormat="1" ht="35.1" customHeight="1">
      <c r="B17" s="1014" t="s">
        <v>775</v>
      </c>
      <c r="C17" s="222" t="s">
        <v>115</v>
      </c>
      <c r="D17" s="78" t="s">
        <v>693</v>
      </c>
      <c r="E17" s="78" t="s">
        <v>697</v>
      </c>
      <c r="F17" s="78"/>
      <c r="G17" s="395">
        <v>6387172.79</v>
      </c>
      <c r="H17" s="309"/>
    </row>
    <row r="18" spans="2:9" s="30" customFormat="1" ht="35.1" customHeight="1">
      <c r="B18" s="1015"/>
      <c r="C18" s="221" t="s">
        <v>115</v>
      </c>
      <c r="D18" s="58" t="s">
        <v>693</v>
      </c>
      <c r="E18" s="58" t="s">
        <v>694</v>
      </c>
      <c r="F18" s="58"/>
      <c r="G18" s="396">
        <v>9615.2199999999993</v>
      </c>
      <c r="H18" s="309"/>
    </row>
    <row r="19" spans="2:9" s="30" customFormat="1" ht="35.1" customHeight="1">
      <c r="B19" s="1015"/>
      <c r="C19" s="221" t="s">
        <v>115</v>
      </c>
      <c r="D19" s="58" t="s">
        <v>693</v>
      </c>
      <c r="E19" s="58" t="s">
        <v>698</v>
      </c>
      <c r="F19" s="58"/>
      <c r="G19" s="396">
        <v>835.4</v>
      </c>
      <c r="H19" s="309"/>
    </row>
    <row r="20" spans="2:9" s="30" customFormat="1" ht="35.1" customHeight="1">
      <c r="B20" s="1015"/>
      <c r="C20" s="221" t="s">
        <v>115</v>
      </c>
      <c r="D20" s="58" t="s">
        <v>695</v>
      </c>
      <c r="E20" s="58" t="s">
        <v>696</v>
      </c>
      <c r="F20" s="58"/>
      <c r="G20" s="396">
        <v>22713.15</v>
      </c>
      <c r="H20" s="309"/>
    </row>
    <row r="21" spans="2:9" s="30" customFormat="1" ht="35.1" customHeight="1" thickBot="1">
      <c r="B21" s="1016"/>
      <c r="C21" s="223" t="s">
        <v>201</v>
      </c>
      <c r="D21" s="84"/>
      <c r="E21" s="84"/>
      <c r="F21" s="84"/>
      <c r="G21" s="331">
        <f>SUM(G17:G20)</f>
        <v>6420336.5600000005</v>
      </c>
      <c r="H21" s="309"/>
      <c r="I21" s="309"/>
    </row>
    <row r="22" spans="2:9" s="30" customFormat="1" ht="35.1" customHeight="1">
      <c r="B22" s="1012" t="s">
        <v>776</v>
      </c>
      <c r="C22" s="80" t="s">
        <v>115</v>
      </c>
      <c r="D22" s="77"/>
      <c r="E22" s="78" t="s">
        <v>697</v>
      </c>
      <c r="F22" s="77"/>
      <c r="G22" s="618">
        <v>7115012.1500000004</v>
      </c>
      <c r="H22" s="309"/>
    </row>
    <row r="23" spans="2:9" s="30" customFormat="1" ht="35.1" customHeight="1">
      <c r="B23" s="1021"/>
      <c r="C23" s="86" t="s">
        <v>115</v>
      </c>
      <c r="D23" s="58"/>
      <c r="E23" s="58" t="s">
        <v>694</v>
      </c>
      <c r="F23" s="58"/>
      <c r="G23" s="396">
        <v>3239.58</v>
      </c>
      <c r="H23" s="309"/>
    </row>
    <row r="24" spans="2:9" s="30" customFormat="1" ht="35.1" customHeight="1">
      <c r="B24" s="1021"/>
      <c r="C24" s="86" t="s">
        <v>115</v>
      </c>
      <c r="D24" s="58"/>
      <c r="E24" s="58" t="s">
        <v>698</v>
      </c>
      <c r="F24" s="58"/>
      <c r="G24" s="396">
        <v>835.4</v>
      </c>
      <c r="H24" s="309"/>
    </row>
    <row r="25" spans="2:9" s="30" customFormat="1" ht="35.1" customHeight="1">
      <c r="B25" s="1021"/>
      <c r="C25" s="612" t="s">
        <v>115</v>
      </c>
      <c r="D25" s="79"/>
      <c r="E25" s="58" t="s">
        <v>696</v>
      </c>
      <c r="F25" s="58"/>
      <c r="G25" s="619">
        <v>25406.6</v>
      </c>
      <c r="H25" s="309"/>
    </row>
    <row r="26" spans="2:9" s="30" customFormat="1" ht="35.1" customHeight="1" thickBot="1">
      <c r="B26" s="1021"/>
      <c r="C26" s="220" t="s">
        <v>201</v>
      </c>
      <c r="D26" s="614"/>
      <c r="F26" s="83"/>
      <c r="G26" s="228">
        <f>SUM(G22:G25)</f>
        <v>7144493.7300000004</v>
      </c>
      <c r="H26" s="309"/>
    </row>
    <row r="27" spans="2:9" s="30" customFormat="1" ht="35.1" customHeight="1">
      <c r="B27" s="1022" t="s">
        <v>777</v>
      </c>
      <c r="C27" s="82" t="s">
        <v>115</v>
      </c>
      <c r="D27" s="78"/>
      <c r="E27" s="78"/>
      <c r="F27" s="78"/>
      <c r="G27" s="224"/>
      <c r="H27" s="309"/>
    </row>
    <row r="28" spans="2:9" s="30" customFormat="1" ht="35.1" customHeight="1">
      <c r="B28" s="1012"/>
      <c r="C28" s="81" t="s">
        <v>115</v>
      </c>
      <c r="D28" s="58"/>
      <c r="E28" s="58"/>
      <c r="F28" s="58"/>
      <c r="G28" s="225"/>
      <c r="H28" s="309"/>
    </row>
    <row r="29" spans="2:9" s="30" customFormat="1" ht="35.1" customHeight="1">
      <c r="B29" s="1012"/>
      <c r="C29" s="81" t="s">
        <v>115</v>
      </c>
      <c r="D29" s="58"/>
      <c r="E29" s="58"/>
      <c r="F29" s="58"/>
      <c r="G29" s="225"/>
      <c r="H29" s="309"/>
    </row>
    <row r="30" spans="2:9" s="30" customFormat="1" ht="35.1" customHeight="1">
      <c r="B30" s="1012"/>
      <c r="C30" s="612" t="s">
        <v>115</v>
      </c>
      <c r="D30" s="58"/>
      <c r="E30" s="58"/>
      <c r="F30" s="58"/>
      <c r="G30" s="613"/>
      <c r="H30" s="309"/>
    </row>
    <row r="31" spans="2:9" s="30" customFormat="1" ht="35.1" customHeight="1" thickBot="1">
      <c r="B31" s="1013"/>
      <c r="C31" s="180" t="s">
        <v>201</v>
      </c>
      <c r="D31" s="617"/>
      <c r="E31" s="617"/>
      <c r="F31" s="617"/>
      <c r="G31" s="615"/>
      <c r="H31" s="309"/>
    </row>
    <row r="32" spans="2:9" s="30" customFormat="1" ht="35.1" customHeight="1">
      <c r="B32" s="1012" t="s">
        <v>778</v>
      </c>
      <c r="C32" s="80" t="s">
        <v>115</v>
      </c>
      <c r="D32" s="77"/>
      <c r="E32" s="77"/>
      <c r="F32" s="77"/>
      <c r="G32" s="616"/>
      <c r="H32" s="309"/>
    </row>
    <row r="33" spans="2:10" s="30" customFormat="1" ht="35.1" customHeight="1">
      <c r="B33" s="1012"/>
      <c r="C33" s="81" t="s">
        <v>115</v>
      </c>
      <c r="D33" s="58"/>
      <c r="E33" s="58"/>
      <c r="F33" s="58"/>
      <c r="G33" s="225"/>
      <c r="H33" s="309"/>
    </row>
    <row r="34" spans="2:10" s="30" customFormat="1" ht="35.1" customHeight="1">
      <c r="B34" s="1012"/>
      <c r="C34" s="81" t="s">
        <v>115</v>
      </c>
      <c r="D34" s="58"/>
      <c r="E34" s="76"/>
      <c r="F34" s="76"/>
      <c r="G34" s="227"/>
      <c r="H34" s="309"/>
    </row>
    <row r="35" spans="2:10" s="30" customFormat="1" ht="35.1" customHeight="1">
      <c r="B35" s="1012"/>
      <c r="C35" s="612" t="s">
        <v>115</v>
      </c>
      <c r="D35" s="58"/>
      <c r="E35" s="76"/>
      <c r="F35" s="76"/>
      <c r="G35" s="227"/>
      <c r="H35" s="309"/>
    </row>
    <row r="36" spans="2:10" s="30" customFormat="1" ht="35.1" customHeight="1" thickBot="1">
      <c r="B36" s="1013"/>
      <c r="C36" s="180" t="s">
        <v>201</v>
      </c>
      <c r="D36" s="85"/>
      <c r="E36" s="84"/>
      <c r="F36" s="84"/>
      <c r="G36" s="226"/>
      <c r="H36" s="309"/>
    </row>
    <row r="37" spans="2:10" s="30" customFormat="1" ht="21">
      <c r="B37" s="52"/>
      <c r="C37" s="53"/>
      <c r="D37" s="52"/>
      <c r="E37" s="52"/>
      <c r="F37" s="52"/>
      <c r="G37" s="52"/>
      <c r="H37" s="309"/>
    </row>
    <row r="38" spans="2:10" ht="19.5" customHeight="1">
      <c r="B38" s="11"/>
      <c r="C38" s="11"/>
      <c r="D38" s="11"/>
      <c r="F38" s="47"/>
      <c r="G38" s="47"/>
      <c r="H38" s="460"/>
      <c r="I38" s="47"/>
      <c r="J38" s="47"/>
    </row>
    <row r="39" spans="2:10" ht="21">
      <c r="B39" s="52"/>
      <c r="C39" s="53"/>
      <c r="D39" s="52"/>
      <c r="E39" s="45"/>
      <c r="F39" s="52"/>
      <c r="G39" s="52"/>
    </row>
    <row r="40" spans="2:10" ht="21">
      <c r="B40" s="52"/>
      <c r="C40" s="53"/>
      <c r="D40" s="52"/>
      <c r="E40" s="52"/>
      <c r="F40" s="52"/>
      <c r="G40" s="52"/>
    </row>
  </sheetData>
  <mergeCells count="7">
    <mergeCell ref="B32:B36"/>
    <mergeCell ref="B17:B21"/>
    <mergeCell ref="J10:P11"/>
    <mergeCell ref="B5:G5"/>
    <mergeCell ref="B12:B16"/>
    <mergeCell ref="B22:B26"/>
    <mergeCell ref="B27:B31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12:C14 C19:C20 C22:C24 C27:C29 C17 C32:C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P36"/>
  <sheetViews>
    <sheetView showGridLines="0" topLeftCell="H22" workbookViewId="0">
      <selection activeCell="A15" sqref="A15:XFD15"/>
    </sheetView>
  </sheetViews>
  <sheetFormatPr defaultColWidth="9.109375" defaultRowHeight="15.6"/>
  <cols>
    <col min="1" max="1" width="1.109375" style="192" customWidth="1"/>
    <col min="2" max="2" width="5.5546875" style="192" customWidth="1"/>
    <col min="3" max="3" width="28.6640625" style="192" customWidth="1"/>
    <col min="4" max="7" width="14.6640625" style="192" customWidth="1"/>
    <col min="8" max="8" width="24.109375" style="192" customWidth="1"/>
    <col min="9" max="16" width="13.6640625" style="192" customWidth="1"/>
    <col min="17" max="17" width="9.109375" style="192" customWidth="1"/>
    <col min="18" max="16384" width="9.109375" style="192"/>
  </cols>
  <sheetData>
    <row r="1" spans="1:16">
      <c r="P1" s="205" t="s">
        <v>185</v>
      </c>
    </row>
    <row r="3" spans="1:16" ht="22.8">
      <c r="B3" s="1026" t="s">
        <v>658</v>
      </c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  <c r="P3" s="1026"/>
    </row>
    <row r="5" spans="1:16" ht="16.2" thickBot="1">
      <c r="P5" s="193" t="s">
        <v>3</v>
      </c>
    </row>
    <row r="6" spans="1:16" ht="28.5" customHeight="1" thickBot="1">
      <c r="B6" s="1027" t="s">
        <v>659</v>
      </c>
      <c r="C6" s="1027" t="s">
        <v>660</v>
      </c>
      <c r="D6" s="1027" t="s">
        <v>661</v>
      </c>
      <c r="E6" s="1027" t="s">
        <v>662</v>
      </c>
      <c r="F6" s="1027" t="s">
        <v>663</v>
      </c>
      <c r="G6" s="1027" t="s">
        <v>664</v>
      </c>
      <c r="H6" s="1027" t="s">
        <v>665</v>
      </c>
      <c r="I6" s="1029" t="s">
        <v>779</v>
      </c>
      <c r="J6" s="1030"/>
      <c r="K6" s="1030"/>
      <c r="L6" s="1030"/>
      <c r="M6" s="1030"/>
      <c r="N6" s="1030"/>
      <c r="O6" s="1030"/>
      <c r="P6" s="1031"/>
    </row>
    <row r="7" spans="1:16" ht="36" customHeight="1" thickBot="1">
      <c r="B7" s="1028"/>
      <c r="C7" s="1028"/>
      <c r="D7" s="1028"/>
      <c r="E7" s="1028"/>
      <c r="F7" s="1028"/>
      <c r="G7" s="1028"/>
      <c r="H7" s="1028"/>
      <c r="I7" s="194" t="s">
        <v>666</v>
      </c>
      <c r="J7" s="194" t="s">
        <v>667</v>
      </c>
      <c r="K7" s="194" t="s">
        <v>668</v>
      </c>
      <c r="L7" s="194" t="s">
        <v>669</v>
      </c>
      <c r="M7" s="194" t="s">
        <v>670</v>
      </c>
      <c r="N7" s="194" t="s">
        <v>671</v>
      </c>
      <c r="O7" s="194" t="s">
        <v>672</v>
      </c>
      <c r="P7" s="195" t="s">
        <v>673</v>
      </c>
    </row>
    <row r="8" spans="1:16">
      <c r="A8" s="196"/>
      <c r="B8" s="1032" t="s">
        <v>43</v>
      </c>
      <c r="C8" s="1035"/>
      <c r="D8" s="1038"/>
      <c r="E8" s="1038"/>
      <c r="F8" s="1041"/>
      <c r="G8" s="1023"/>
      <c r="H8" s="209" t="s">
        <v>674</v>
      </c>
      <c r="I8" s="197"/>
      <c r="J8" s="197"/>
      <c r="K8" s="197"/>
      <c r="L8" s="197"/>
      <c r="M8" s="197"/>
      <c r="N8" s="197"/>
      <c r="O8" s="197"/>
      <c r="P8" s="198"/>
    </row>
    <row r="9" spans="1:16">
      <c r="A9" s="196"/>
      <c r="B9" s="1033"/>
      <c r="C9" s="1036"/>
      <c r="D9" s="1039"/>
      <c r="E9" s="1039"/>
      <c r="F9" s="1042"/>
      <c r="G9" s="1024"/>
      <c r="H9" s="209" t="s">
        <v>675</v>
      </c>
      <c r="I9" s="197"/>
      <c r="J9" s="197"/>
      <c r="K9" s="197"/>
      <c r="L9" s="197"/>
      <c r="M9" s="197"/>
      <c r="N9" s="197"/>
      <c r="O9" s="197"/>
      <c r="P9" s="198"/>
    </row>
    <row r="10" spans="1:16">
      <c r="A10" s="196"/>
      <c r="B10" s="1033"/>
      <c r="C10" s="1036"/>
      <c r="D10" s="1039"/>
      <c r="E10" s="1039"/>
      <c r="F10" s="1042"/>
      <c r="G10" s="1024"/>
      <c r="H10" s="209" t="s">
        <v>39</v>
      </c>
      <c r="I10" s="197"/>
      <c r="J10" s="197"/>
      <c r="K10" s="197"/>
      <c r="L10" s="197"/>
      <c r="M10" s="197"/>
      <c r="N10" s="197"/>
      <c r="O10" s="197"/>
      <c r="P10" s="198"/>
    </row>
    <row r="11" spans="1:16">
      <c r="A11" s="196"/>
      <c r="B11" s="1033"/>
      <c r="C11" s="1036"/>
      <c r="D11" s="1039"/>
      <c r="E11" s="1039"/>
      <c r="F11" s="1042"/>
      <c r="G11" s="1024"/>
      <c r="H11" s="209" t="s">
        <v>676</v>
      </c>
      <c r="I11" s="197"/>
      <c r="J11" s="197"/>
      <c r="K11" s="197"/>
      <c r="L11" s="197"/>
      <c r="M11" s="197"/>
      <c r="N11" s="197"/>
      <c r="O11" s="197"/>
      <c r="P11" s="198"/>
    </row>
    <row r="12" spans="1:16">
      <c r="A12" s="196"/>
      <c r="B12" s="1034"/>
      <c r="C12" s="1037"/>
      <c r="D12" s="1040"/>
      <c r="E12" s="1040"/>
      <c r="F12" s="1043"/>
      <c r="G12" s="1025"/>
      <c r="H12" s="210" t="s">
        <v>677</v>
      </c>
      <c r="I12" s="199"/>
      <c r="J12" s="199"/>
      <c r="K12" s="199"/>
      <c r="L12" s="199"/>
      <c r="M12" s="199"/>
      <c r="N12" s="199"/>
      <c r="O12" s="199"/>
      <c r="P12" s="200"/>
    </row>
    <row r="13" spans="1:16">
      <c r="A13" s="196"/>
      <c r="B13" s="1032" t="s">
        <v>44</v>
      </c>
      <c r="C13" s="1035"/>
      <c r="D13" s="1038"/>
      <c r="E13" s="1038"/>
      <c r="F13" s="1041"/>
      <c r="G13" s="1023"/>
      <c r="H13" s="209" t="s">
        <v>674</v>
      </c>
      <c r="I13" s="197"/>
      <c r="J13" s="197"/>
      <c r="K13" s="197"/>
      <c r="L13" s="197"/>
      <c r="M13" s="197"/>
      <c r="N13" s="197"/>
      <c r="O13" s="197"/>
      <c r="P13" s="198"/>
    </row>
    <row r="14" spans="1:16">
      <c r="A14" s="196"/>
      <c r="B14" s="1033"/>
      <c r="C14" s="1036"/>
      <c r="D14" s="1039"/>
      <c r="E14" s="1039"/>
      <c r="F14" s="1042"/>
      <c r="G14" s="1024"/>
      <c r="H14" s="209" t="s">
        <v>675</v>
      </c>
      <c r="I14" s="197"/>
      <c r="J14" s="197"/>
      <c r="K14" s="197"/>
      <c r="L14" s="197"/>
      <c r="M14" s="197"/>
      <c r="N14" s="197"/>
      <c r="O14" s="197"/>
      <c r="P14" s="198"/>
    </row>
    <row r="15" spans="1:16">
      <c r="A15" s="196"/>
      <c r="B15" s="1033"/>
      <c r="C15" s="1036"/>
      <c r="D15" s="1039"/>
      <c r="E15" s="1039"/>
      <c r="F15" s="1042"/>
      <c r="G15" s="1024"/>
      <c r="H15" s="209" t="s">
        <v>39</v>
      </c>
      <c r="I15" s="197"/>
      <c r="J15" s="197"/>
      <c r="K15" s="197"/>
      <c r="L15" s="197"/>
      <c r="M15" s="197"/>
      <c r="N15" s="197"/>
      <c r="O15" s="197"/>
      <c r="P15" s="198"/>
    </row>
    <row r="16" spans="1:16">
      <c r="A16" s="196"/>
      <c r="B16" s="1033"/>
      <c r="C16" s="1036"/>
      <c r="D16" s="1039"/>
      <c r="E16" s="1039"/>
      <c r="F16" s="1042"/>
      <c r="G16" s="1024"/>
      <c r="H16" s="209" t="s">
        <v>676</v>
      </c>
      <c r="I16" s="197"/>
      <c r="J16" s="197"/>
      <c r="K16" s="197"/>
      <c r="L16" s="197"/>
      <c r="M16" s="197"/>
      <c r="N16" s="197"/>
      <c r="O16" s="197"/>
      <c r="P16" s="198"/>
    </row>
    <row r="17" spans="1:16">
      <c r="A17" s="196"/>
      <c r="B17" s="1034"/>
      <c r="C17" s="1037"/>
      <c r="D17" s="1040"/>
      <c r="E17" s="1040"/>
      <c r="F17" s="1043"/>
      <c r="G17" s="1025"/>
      <c r="H17" s="210" t="s">
        <v>677</v>
      </c>
      <c r="I17" s="199"/>
      <c r="J17" s="199"/>
      <c r="K17" s="199"/>
      <c r="L17" s="199"/>
      <c r="M17" s="199"/>
      <c r="N17" s="199"/>
      <c r="O17" s="199"/>
      <c r="P17" s="200"/>
    </row>
    <row r="18" spans="1:16">
      <c r="A18" s="196"/>
      <c r="B18" s="1032" t="s">
        <v>45</v>
      </c>
      <c r="C18" s="1035"/>
      <c r="D18" s="1038"/>
      <c r="E18" s="1038"/>
      <c r="F18" s="1041"/>
      <c r="G18" s="1023"/>
      <c r="H18" s="209" t="s">
        <v>674</v>
      </c>
      <c r="I18" s="197"/>
      <c r="J18" s="197"/>
      <c r="K18" s="197"/>
      <c r="L18" s="197"/>
      <c r="M18" s="197"/>
      <c r="N18" s="197"/>
      <c r="O18" s="197"/>
      <c r="P18" s="198"/>
    </row>
    <row r="19" spans="1:16">
      <c r="A19" s="196"/>
      <c r="B19" s="1033"/>
      <c r="C19" s="1036"/>
      <c r="D19" s="1039"/>
      <c r="E19" s="1039"/>
      <c r="F19" s="1042"/>
      <c r="G19" s="1024"/>
      <c r="H19" s="209" t="s">
        <v>675</v>
      </c>
      <c r="I19" s="197"/>
      <c r="J19" s="197"/>
      <c r="K19" s="197"/>
      <c r="L19" s="197"/>
      <c r="M19" s="197"/>
      <c r="N19" s="197"/>
      <c r="O19" s="197"/>
      <c r="P19" s="198"/>
    </row>
    <row r="20" spans="1:16">
      <c r="A20" s="196"/>
      <c r="B20" s="1033"/>
      <c r="C20" s="1036"/>
      <c r="D20" s="1039"/>
      <c r="E20" s="1039"/>
      <c r="F20" s="1042"/>
      <c r="G20" s="1024"/>
      <c r="H20" s="209" t="s">
        <v>39</v>
      </c>
      <c r="I20" s="197"/>
      <c r="J20" s="197"/>
      <c r="K20" s="197"/>
      <c r="L20" s="197"/>
      <c r="M20" s="197"/>
      <c r="N20" s="197"/>
      <c r="O20" s="197"/>
      <c r="P20" s="198"/>
    </row>
    <row r="21" spans="1:16">
      <c r="A21" s="196"/>
      <c r="B21" s="1033"/>
      <c r="C21" s="1036"/>
      <c r="D21" s="1039"/>
      <c r="E21" s="1039"/>
      <c r="F21" s="1042"/>
      <c r="G21" s="1024"/>
      <c r="H21" s="209" t="s">
        <v>676</v>
      </c>
      <c r="I21" s="197"/>
      <c r="J21" s="197"/>
      <c r="K21" s="197"/>
      <c r="L21" s="197"/>
      <c r="M21" s="197"/>
      <c r="N21" s="197"/>
      <c r="O21" s="197"/>
      <c r="P21" s="198"/>
    </row>
    <row r="22" spans="1:16">
      <c r="A22" s="196"/>
      <c r="B22" s="1034"/>
      <c r="C22" s="1037"/>
      <c r="D22" s="1040"/>
      <c r="E22" s="1040"/>
      <c r="F22" s="1043"/>
      <c r="G22" s="1025"/>
      <c r="H22" s="210" t="s">
        <v>677</v>
      </c>
      <c r="I22" s="199"/>
      <c r="J22" s="199"/>
      <c r="K22" s="199"/>
      <c r="L22" s="199"/>
      <c r="M22" s="199"/>
      <c r="N22" s="199"/>
      <c r="O22" s="199"/>
      <c r="P22" s="200"/>
    </row>
    <row r="23" spans="1:16">
      <c r="A23" s="196"/>
      <c r="B23" s="1032" t="s">
        <v>46</v>
      </c>
      <c r="C23" s="1035"/>
      <c r="D23" s="1038"/>
      <c r="E23" s="1038"/>
      <c r="F23" s="1041"/>
      <c r="G23" s="1023"/>
      <c r="H23" s="209" t="s">
        <v>674</v>
      </c>
      <c r="I23" s="197"/>
      <c r="J23" s="197"/>
      <c r="K23" s="197"/>
      <c r="L23" s="197"/>
      <c r="M23" s="197"/>
      <c r="N23" s="197"/>
      <c r="O23" s="197"/>
      <c r="P23" s="198"/>
    </row>
    <row r="24" spans="1:16">
      <c r="A24" s="196"/>
      <c r="B24" s="1033"/>
      <c r="C24" s="1036"/>
      <c r="D24" s="1039"/>
      <c r="E24" s="1039"/>
      <c r="F24" s="1042"/>
      <c r="G24" s="1024"/>
      <c r="H24" s="209" t="s">
        <v>675</v>
      </c>
      <c r="I24" s="197"/>
      <c r="J24" s="197"/>
      <c r="K24" s="197"/>
      <c r="L24" s="197"/>
      <c r="M24" s="197"/>
      <c r="N24" s="197"/>
      <c r="O24" s="197"/>
      <c r="P24" s="198"/>
    </row>
    <row r="25" spans="1:16">
      <c r="A25" s="196"/>
      <c r="B25" s="1033"/>
      <c r="C25" s="1036"/>
      <c r="D25" s="1039"/>
      <c r="E25" s="1039"/>
      <c r="F25" s="1042"/>
      <c r="G25" s="1024"/>
      <c r="H25" s="209" t="s">
        <v>39</v>
      </c>
      <c r="I25" s="197"/>
      <c r="J25" s="197"/>
      <c r="K25" s="197"/>
      <c r="L25" s="197"/>
      <c r="M25" s="197"/>
      <c r="N25" s="197"/>
      <c r="O25" s="197"/>
      <c r="P25" s="198"/>
    </row>
    <row r="26" spans="1:16">
      <c r="A26" s="196"/>
      <c r="B26" s="1033"/>
      <c r="C26" s="1036"/>
      <c r="D26" s="1039"/>
      <c r="E26" s="1039"/>
      <c r="F26" s="1042"/>
      <c r="G26" s="1024"/>
      <c r="H26" s="209" t="s">
        <v>676</v>
      </c>
      <c r="I26" s="197"/>
      <c r="J26" s="197"/>
      <c r="K26" s="197"/>
      <c r="L26" s="197"/>
      <c r="M26" s="197"/>
      <c r="N26" s="197"/>
      <c r="O26" s="197"/>
      <c r="P26" s="198"/>
    </row>
    <row r="27" spans="1:16">
      <c r="A27" s="196"/>
      <c r="B27" s="1034"/>
      <c r="C27" s="1037"/>
      <c r="D27" s="1040"/>
      <c r="E27" s="1040"/>
      <c r="F27" s="1043"/>
      <c r="G27" s="1025"/>
      <c r="H27" s="210" t="s">
        <v>677</v>
      </c>
      <c r="I27" s="199"/>
      <c r="J27" s="199"/>
      <c r="K27" s="199"/>
      <c r="L27" s="199"/>
      <c r="M27" s="199"/>
      <c r="N27" s="199"/>
      <c r="O27" s="199"/>
      <c r="P27" s="200"/>
    </row>
    <row r="28" spans="1:16">
      <c r="A28" s="196"/>
      <c r="B28" s="1032" t="s">
        <v>244</v>
      </c>
      <c r="C28" s="1035"/>
      <c r="D28" s="1038"/>
      <c r="E28" s="1038"/>
      <c r="F28" s="1041"/>
      <c r="G28" s="1023"/>
      <c r="H28" s="209" t="s">
        <v>674</v>
      </c>
      <c r="I28" s="197"/>
      <c r="J28" s="197"/>
      <c r="K28" s="197"/>
      <c r="L28" s="197"/>
      <c r="M28" s="197"/>
      <c r="N28" s="197"/>
      <c r="O28" s="197"/>
      <c r="P28" s="198"/>
    </row>
    <row r="29" spans="1:16">
      <c r="A29" s="196"/>
      <c r="B29" s="1033"/>
      <c r="C29" s="1036"/>
      <c r="D29" s="1039"/>
      <c r="E29" s="1039"/>
      <c r="F29" s="1042"/>
      <c r="G29" s="1024"/>
      <c r="H29" s="209" t="s">
        <v>675</v>
      </c>
      <c r="I29" s="197"/>
      <c r="J29" s="197"/>
      <c r="K29" s="197"/>
      <c r="L29" s="197"/>
      <c r="M29" s="197"/>
      <c r="N29" s="197"/>
      <c r="O29" s="197"/>
      <c r="P29" s="198"/>
    </row>
    <row r="30" spans="1:16">
      <c r="A30" s="196"/>
      <c r="B30" s="1033"/>
      <c r="C30" s="1036"/>
      <c r="D30" s="1039"/>
      <c r="E30" s="1039"/>
      <c r="F30" s="1042"/>
      <c r="G30" s="1024"/>
      <c r="H30" s="209" t="s">
        <v>39</v>
      </c>
      <c r="I30" s="197"/>
      <c r="J30" s="197"/>
      <c r="K30" s="197"/>
      <c r="L30" s="197"/>
      <c r="M30" s="197"/>
      <c r="N30" s="197"/>
      <c r="O30" s="197"/>
      <c r="P30" s="198"/>
    </row>
    <row r="31" spans="1:16">
      <c r="A31" s="196"/>
      <c r="B31" s="1033"/>
      <c r="C31" s="1036"/>
      <c r="D31" s="1039"/>
      <c r="E31" s="1039"/>
      <c r="F31" s="1042"/>
      <c r="G31" s="1024"/>
      <c r="H31" s="209" t="s">
        <v>676</v>
      </c>
      <c r="I31" s="197"/>
      <c r="J31" s="197"/>
      <c r="K31" s="197"/>
      <c r="L31" s="197"/>
      <c r="M31" s="197"/>
      <c r="N31" s="197"/>
      <c r="O31" s="197"/>
      <c r="P31" s="198"/>
    </row>
    <row r="32" spans="1:16" ht="16.2" thickBot="1">
      <c r="A32" s="196"/>
      <c r="B32" s="1034"/>
      <c r="C32" s="1037"/>
      <c r="D32" s="1040"/>
      <c r="E32" s="1040"/>
      <c r="F32" s="1043"/>
      <c r="G32" s="1044"/>
      <c r="H32" s="210" t="s">
        <v>677</v>
      </c>
      <c r="I32" s="199"/>
      <c r="J32" s="199"/>
      <c r="K32" s="199"/>
      <c r="L32" s="199"/>
      <c r="M32" s="199"/>
      <c r="N32" s="199"/>
      <c r="O32" s="199"/>
      <c r="P32" s="201"/>
    </row>
    <row r="33" spans="2:16" ht="26.25" customHeight="1" thickBot="1">
      <c r="B33" s="1045" t="s">
        <v>678</v>
      </c>
      <c r="C33" s="1046"/>
      <c r="D33" s="1046"/>
      <c r="E33" s="1047"/>
      <c r="F33" s="202">
        <f>+F8</f>
        <v>0</v>
      </c>
      <c r="G33" s="211"/>
      <c r="H33" s="203"/>
      <c r="I33" s="204"/>
      <c r="J33" s="204"/>
      <c r="K33" s="204">
        <f>+K9</f>
        <v>0</v>
      </c>
      <c r="L33" s="204"/>
      <c r="M33" s="204"/>
      <c r="N33" s="204"/>
      <c r="O33" s="204">
        <f>+O9</f>
        <v>0</v>
      </c>
      <c r="P33" s="204"/>
    </row>
    <row r="35" spans="2:16">
      <c r="B35" s="192" t="s">
        <v>679</v>
      </c>
    </row>
    <row r="36" spans="2:16">
      <c r="B36" s="192" t="s">
        <v>680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M58"/>
  <sheetViews>
    <sheetView showGridLines="0" tabSelected="1" workbookViewId="0">
      <selection activeCell="H41" sqref="H41"/>
    </sheetView>
  </sheetViews>
  <sheetFormatPr defaultColWidth="9.109375" defaultRowHeight="13.2"/>
  <cols>
    <col min="1" max="1" width="1.5546875" style="135" customWidth="1"/>
    <col min="2" max="2" width="39.109375" style="135" customWidth="1"/>
    <col min="3" max="4" width="20.6640625" style="135" customWidth="1"/>
    <col min="5" max="5" width="22" style="135" customWidth="1"/>
    <col min="6" max="6" width="20.6640625" style="135" customWidth="1"/>
    <col min="7" max="7" width="13.44140625" style="135" customWidth="1"/>
    <col min="8" max="11" width="10.6640625" style="310" customWidth="1"/>
    <col min="12" max="13" width="9.109375" style="310"/>
    <col min="14" max="16384" width="9.109375" style="135"/>
  </cols>
  <sheetData>
    <row r="1" spans="2:8" ht="15.6">
      <c r="B1" s="1065" t="s">
        <v>651</v>
      </c>
      <c r="C1" s="1065"/>
      <c r="D1" s="1065"/>
      <c r="E1" s="1065"/>
      <c r="F1" s="7" t="s">
        <v>193</v>
      </c>
    </row>
    <row r="2" spans="2:8" ht="15.75" customHeight="1">
      <c r="F2" s="660"/>
    </row>
    <row r="3" spans="2:8" ht="15.6">
      <c r="B3" s="1065" t="s">
        <v>767</v>
      </c>
      <c r="C3" s="1065"/>
      <c r="D3" s="1065"/>
      <c r="E3" s="1065"/>
      <c r="F3" s="1065"/>
    </row>
    <row r="4" spans="2:8" ht="9.6" customHeight="1" thickBot="1">
      <c r="E4" s="397"/>
      <c r="F4" s="136" t="s">
        <v>3</v>
      </c>
    </row>
    <row r="5" spans="2:8" ht="36" customHeight="1" thickBot="1">
      <c r="B5" s="141" t="s">
        <v>247</v>
      </c>
      <c r="C5" s="140" t="s">
        <v>763</v>
      </c>
      <c r="D5" s="140" t="s">
        <v>764</v>
      </c>
      <c r="E5" s="140" t="s">
        <v>765</v>
      </c>
      <c r="F5" s="140" t="s">
        <v>766</v>
      </c>
    </row>
    <row r="6" spans="2:8" ht="25.05" customHeight="1">
      <c r="B6" s="138" t="s">
        <v>219</v>
      </c>
      <c r="C6" s="573">
        <v>3867313.79</v>
      </c>
      <c r="D6" s="573">
        <v>1999780.24</v>
      </c>
      <c r="E6" s="185"/>
      <c r="F6" s="185"/>
      <c r="H6" s="661"/>
    </row>
    <row r="7" spans="2:8" ht="25.05" customHeight="1">
      <c r="B7" s="138" t="s">
        <v>248</v>
      </c>
      <c r="C7" s="574">
        <v>5794771.5599999996</v>
      </c>
      <c r="D7" s="574">
        <v>6427285.0199999996</v>
      </c>
      <c r="E7" s="188"/>
      <c r="F7" s="188"/>
      <c r="H7" s="661"/>
    </row>
    <row r="8" spans="2:8" ht="25.05" customHeight="1" thickBot="1">
      <c r="B8" s="139" t="s">
        <v>220</v>
      </c>
      <c r="C8" s="575">
        <v>77204053.640000001</v>
      </c>
      <c r="D8" s="575">
        <v>79495289.599999994</v>
      </c>
      <c r="E8" s="187"/>
      <c r="F8" s="187"/>
      <c r="H8" s="661"/>
    </row>
    <row r="9" spans="2:8" ht="13.8" thickTop="1">
      <c r="B9" s="1068" t="s">
        <v>240</v>
      </c>
      <c r="C9" s="1070">
        <f>SUM(C6:C8)</f>
        <v>86866138.989999995</v>
      </c>
      <c r="D9" s="1070">
        <f>SUM(D6:D8)</f>
        <v>87922354.859999999</v>
      </c>
      <c r="E9" s="1070"/>
      <c r="F9" s="1070"/>
    </row>
    <row r="10" spans="2:8" ht="15" customHeight="1" thickBot="1">
      <c r="B10" s="1069"/>
      <c r="C10" s="1071"/>
      <c r="D10" s="1071"/>
      <c r="E10" s="1071"/>
      <c r="F10" s="1071"/>
      <c r="H10" s="662"/>
    </row>
    <row r="11" spans="2:8">
      <c r="B11" s="184" t="s">
        <v>547</v>
      </c>
    </row>
    <row r="12" spans="2:8" ht="15.6">
      <c r="B12" s="1065" t="s">
        <v>768</v>
      </c>
      <c r="C12" s="1065"/>
      <c r="D12" s="1065"/>
      <c r="E12" s="1065"/>
      <c r="F12" s="1065"/>
    </row>
    <row r="13" spans="2:8" ht="13.8" thickBot="1">
      <c r="F13" s="136" t="s">
        <v>3</v>
      </c>
    </row>
    <row r="14" spans="2:8" ht="36" customHeight="1" thickBot="1">
      <c r="B14" s="141" t="s">
        <v>249</v>
      </c>
      <c r="C14" s="140" t="s">
        <v>763</v>
      </c>
      <c r="D14" s="140" t="s">
        <v>764</v>
      </c>
      <c r="E14" s="140" t="s">
        <v>765</v>
      </c>
      <c r="F14" s="140" t="s">
        <v>766</v>
      </c>
    </row>
    <row r="15" spans="2:8" ht="25.05" customHeight="1">
      <c r="B15" s="138" t="s">
        <v>219</v>
      </c>
      <c r="C15" s="573">
        <v>9230087.8499999996</v>
      </c>
      <c r="D15" s="573">
        <v>12769851.369999999</v>
      </c>
      <c r="E15" s="185"/>
      <c r="F15" s="185"/>
    </row>
    <row r="16" spans="2:8" ht="25.05" customHeight="1">
      <c r="B16" s="138" t="s">
        <v>248</v>
      </c>
      <c r="C16" s="574">
        <v>53632174.079999998</v>
      </c>
      <c r="D16" s="574">
        <v>62372708.57</v>
      </c>
      <c r="E16" s="186"/>
      <c r="F16" s="186"/>
    </row>
    <row r="17" spans="1:13" ht="25.05" customHeight="1" thickBot="1">
      <c r="B17" s="139" t="s">
        <v>220</v>
      </c>
      <c r="C17" s="575">
        <v>243836293.90000001</v>
      </c>
      <c r="D17" s="575">
        <v>244325847.25999999</v>
      </c>
      <c r="E17" s="187"/>
      <c r="F17" s="187"/>
    </row>
    <row r="18" spans="1:13" ht="13.8" thickTop="1">
      <c r="A18" s="229"/>
      <c r="B18" s="1068" t="s">
        <v>240</v>
      </c>
      <c r="C18" s="1070">
        <f>SUM(C15:C17)</f>
        <v>306698555.82999998</v>
      </c>
      <c r="D18" s="1070">
        <f>SUM(D15:D17)</f>
        <v>319468407.19999999</v>
      </c>
      <c r="E18" s="1070"/>
      <c r="F18" s="1070"/>
      <c r="G18" s="1066"/>
      <c r="H18" s="1067"/>
    </row>
    <row r="19" spans="1:13" ht="15" customHeight="1" thickBot="1">
      <c r="A19" s="229"/>
      <c r="B19" s="1069"/>
      <c r="C19" s="1071"/>
      <c r="D19" s="1071"/>
      <c r="E19" s="1071"/>
      <c r="F19" s="1071"/>
      <c r="G19" s="1066"/>
      <c r="H19" s="1067"/>
    </row>
    <row r="20" spans="1:13" ht="15" customHeight="1">
      <c r="B20" s="184" t="s">
        <v>547</v>
      </c>
      <c r="C20" s="191"/>
      <c r="D20" s="191"/>
      <c r="E20" s="191"/>
      <c r="F20" s="191"/>
    </row>
    <row r="21" spans="1:13" ht="15" customHeight="1">
      <c r="B21" s="1048" t="s">
        <v>681</v>
      </c>
      <c r="C21" s="1048"/>
      <c r="D21" s="1048"/>
      <c r="E21" s="1048"/>
      <c r="F21" s="1048"/>
    </row>
    <row r="22" spans="1:13" ht="13.8" thickBot="1">
      <c r="B22" s="137"/>
      <c r="E22" s="46"/>
      <c r="F22" s="136" t="s">
        <v>3</v>
      </c>
    </row>
    <row r="23" spans="1:13" ht="48" customHeight="1" thickBot="1">
      <c r="B23" s="207"/>
      <c r="C23" s="214" t="s">
        <v>688</v>
      </c>
      <c r="D23" s="215" t="s">
        <v>683</v>
      </c>
      <c r="E23" s="213" t="s">
        <v>687</v>
      </c>
      <c r="F23" s="151" t="s">
        <v>683</v>
      </c>
    </row>
    <row r="24" spans="1:13" ht="25.05" customHeight="1" thickBot="1">
      <c r="A24" s="142"/>
      <c r="B24" s="208" t="s">
        <v>769</v>
      </c>
      <c r="C24" s="652">
        <v>12</v>
      </c>
      <c r="D24" s="653">
        <f>+G39</f>
        <v>447471.86999999994</v>
      </c>
      <c r="E24" s="654">
        <v>5</v>
      </c>
      <c r="F24" s="655">
        <f>+G44</f>
        <v>333663.98</v>
      </c>
      <c r="G24" s="490"/>
    </row>
    <row r="25" spans="1:13">
      <c r="B25" s="137" t="s">
        <v>547</v>
      </c>
    </row>
    <row r="26" spans="1:13" ht="13.8" thickBot="1">
      <c r="B26" s="206"/>
      <c r="C26" s="206"/>
      <c r="D26" s="206"/>
      <c r="E26" s="206"/>
      <c r="F26" s="136" t="s">
        <v>3</v>
      </c>
      <c r="G26" s="137"/>
    </row>
    <row r="27" spans="1:13" ht="36.75" customHeight="1" thickBot="1">
      <c r="B27" s="1049" t="s">
        <v>682</v>
      </c>
      <c r="C27" s="1050"/>
      <c r="D27" s="1050"/>
      <c r="E27" s="1051"/>
      <c r="F27" s="190" t="s">
        <v>684</v>
      </c>
      <c r="G27" s="189"/>
      <c r="H27" s="572"/>
      <c r="I27" s="572"/>
    </row>
    <row r="28" spans="1:13" s="258" customFormat="1" ht="36.75" customHeight="1">
      <c r="B28" s="1055" t="s">
        <v>831</v>
      </c>
      <c r="C28" s="1056"/>
      <c r="D28" s="1056"/>
      <c r="E28" s="1057"/>
      <c r="F28" s="650">
        <v>74062.880000000005</v>
      </c>
      <c r="G28" s="463"/>
      <c r="H28" s="570"/>
      <c r="I28" s="570"/>
      <c r="J28" s="570"/>
      <c r="K28" s="570"/>
      <c r="L28" s="570"/>
      <c r="M28" s="570"/>
    </row>
    <row r="29" spans="1:13" s="258" customFormat="1" ht="40.5" customHeight="1">
      <c r="B29" s="1058" t="s">
        <v>842</v>
      </c>
      <c r="C29" s="1059"/>
      <c r="D29" s="1059"/>
      <c r="E29" s="1060"/>
      <c r="F29" s="649">
        <v>35012</v>
      </c>
      <c r="G29" s="259"/>
      <c r="H29" s="570"/>
      <c r="I29" s="570"/>
      <c r="J29" s="570"/>
      <c r="K29" s="570"/>
      <c r="L29" s="570"/>
      <c r="M29" s="570"/>
    </row>
    <row r="30" spans="1:13" s="258" customFormat="1" ht="40.5" customHeight="1">
      <c r="B30" s="1052" t="s">
        <v>830</v>
      </c>
      <c r="C30" s="1053"/>
      <c r="D30" s="1053"/>
      <c r="E30" s="1054"/>
      <c r="F30" s="649">
        <v>4835.18</v>
      </c>
      <c r="G30" s="259"/>
      <c r="H30" s="570"/>
      <c r="I30" s="570"/>
      <c r="J30" s="570"/>
      <c r="K30" s="570"/>
      <c r="L30" s="570"/>
      <c r="M30" s="570"/>
    </row>
    <row r="31" spans="1:13" s="258" customFormat="1" ht="40.5" customHeight="1">
      <c r="B31" s="1052" t="s">
        <v>832</v>
      </c>
      <c r="C31" s="1053"/>
      <c r="D31" s="1053"/>
      <c r="E31" s="1054"/>
      <c r="F31" s="649">
        <v>68811.42</v>
      </c>
      <c r="G31" s="259"/>
      <c r="H31" s="570"/>
      <c r="I31" s="570"/>
      <c r="J31" s="570"/>
      <c r="K31" s="570"/>
      <c r="L31" s="570"/>
      <c r="M31" s="570"/>
    </row>
    <row r="32" spans="1:13" s="258" customFormat="1" ht="40.5" customHeight="1">
      <c r="B32" s="1052" t="s">
        <v>833</v>
      </c>
      <c r="C32" s="1053"/>
      <c r="D32" s="1053"/>
      <c r="E32" s="1054"/>
      <c r="F32" s="649">
        <v>40033.370000000003</v>
      </c>
      <c r="G32" s="259"/>
      <c r="H32" s="570"/>
      <c r="I32" s="570"/>
      <c r="J32" s="570"/>
      <c r="K32" s="570"/>
      <c r="L32" s="570"/>
      <c r="M32" s="570"/>
    </row>
    <row r="33" spans="2:13" s="258" customFormat="1" ht="40.5" customHeight="1">
      <c r="B33" s="1052" t="s">
        <v>834</v>
      </c>
      <c r="C33" s="1053"/>
      <c r="D33" s="1053"/>
      <c r="E33" s="1054"/>
      <c r="F33" s="649">
        <v>25738</v>
      </c>
      <c r="G33" s="259"/>
      <c r="H33" s="570"/>
      <c r="I33" s="570"/>
      <c r="J33" s="570"/>
      <c r="K33" s="570"/>
      <c r="L33" s="570"/>
      <c r="M33" s="570"/>
    </row>
    <row r="34" spans="2:13" s="258" customFormat="1" ht="40.5" customHeight="1">
      <c r="B34" s="1052" t="s">
        <v>835</v>
      </c>
      <c r="C34" s="1053"/>
      <c r="D34" s="1053"/>
      <c r="E34" s="1054"/>
      <c r="F34" s="649">
        <v>32619</v>
      </c>
      <c r="G34" s="259"/>
      <c r="H34" s="570"/>
      <c r="I34" s="570"/>
      <c r="J34" s="570"/>
      <c r="K34" s="570"/>
      <c r="L34" s="570"/>
      <c r="M34" s="570"/>
    </row>
    <row r="35" spans="2:13" s="258" customFormat="1" ht="40.5" customHeight="1">
      <c r="B35" s="1052" t="s">
        <v>836</v>
      </c>
      <c r="C35" s="1053"/>
      <c r="D35" s="1053"/>
      <c r="E35" s="1054"/>
      <c r="F35" s="649">
        <v>22143.55</v>
      </c>
      <c r="G35" s="259"/>
      <c r="H35" s="570"/>
      <c r="I35" s="570"/>
      <c r="J35" s="570"/>
      <c r="K35" s="570"/>
      <c r="L35" s="570"/>
      <c r="M35" s="570"/>
    </row>
    <row r="36" spans="2:13" s="258" customFormat="1" ht="40.5" customHeight="1">
      <c r="B36" s="1052" t="s">
        <v>837</v>
      </c>
      <c r="C36" s="1053"/>
      <c r="D36" s="1053"/>
      <c r="E36" s="1054"/>
      <c r="F36" s="649">
        <v>36328</v>
      </c>
      <c r="G36" s="259"/>
      <c r="H36" s="570"/>
      <c r="I36" s="570"/>
      <c r="J36" s="570"/>
      <c r="K36" s="570"/>
      <c r="L36" s="570"/>
      <c r="M36" s="570"/>
    </row>
    <row r="37" spans="2:13" s="258" customFormat="1" ht="40.5" customHeight="1">
      <c r="B37" s="1052" t="s">
        <v>838</v>
      </c>
      <c r="C37" s="1053"/>
      <c r="D37" s="1053"/>
      <c r="E37" s="1054"/>
      <c r="F37" s="649">
        <v>15832</v>
      </c>
      <c r="G37" s="259"/>
      <c r="H37" s="570"/>
      <c r="I37" s="570"/>
      <c r="J37" s="570"/>
      <c r="K37" s="570"/>
      <c r="L37" s="570"/>
      <c r="M37" s="570"/>
    </row>
    <row r="38" spans="2:13" s="258" customFormat="1" ht="40.5" customHeight="1">
      <c r="B38" s="1052" t="s">
        <v>839</v>
      </c>
      <c r="C38" s="1053"/>
      <c r="D38" s="1053"/>
      <c r="E38" s="1054"/>
      <c r="F38" s="649">
        <v>84470.06</v>
      </c>
      <c r="G38" s="259"/>
      <c r="H38" s="570"/>
      <c r="I38" s="570"/>
      <c r="J38" s="570"/>
      <c r="K38" s="570"/>
      <c r="L38" s="570"/>
      <c r="M38" s="570"/>
    </row>
    <row r="39" spans="2:13" s="258" customFormat="1" ht="40.5" customHeight="1">
      <c r="B39" s="1052" t="s">
        <v>840</v>
      </c>
      <c r="C39" s="1053"/>
      <c r="D39" s="1053"/>
      <c r="E39" s="1054"/>
      <c r="F39" s="649">
        <v>7586.41</v>
      </c>
      <c r="G39" s="571">
        <f>SUM(F28:F39)</f>
        <v>447471.86999999994</v>
      </c>
      <c r="H39" s="570"/>
      <c r="I39" s="570"/>
      <c r="J39" s="570"/>
      <c r="K39" s="570"/>
      <c r="L39" s="570"/>
      <c r="M39" s="570"/>
    </row>
    <row r="40" spans="2:13" s="258" customFormat="1" ht="40.5" customHeight="1">
      <c r="B40" s="1052" t="s">
        <v>827</v>
      </c>
      <c r="C40" s="1053"/>
      <c r="D40" s="1053"/>
      <c r="E40" s="1054"/>
      <c r="F40" s="649">
        <v>15400</v>
      </c>
      <c r="G40" s="259"/>
      <c r="H40" s="570"/>
      <c r="I40" s="570"/>
      <c r="J40" s="570"/>
      <c r="K40" s="570"/>
      <c r="L40" s="570"/>
      <c r="M40" s="570"/>
    </row>
    <row r="41" spans="2:13" s="258" customFormat="1" ht="40.5" customHeight="1">
      <c r="B41" s="1052" t="s">
        <v>828</v>
      </c>
      <c r="C41" s="1053"/>
      <c r="D41" s="1053"/>
      <c r="E41" s="1054"/>
      <c r="F41" s="649">
        <v>32513.98</v>
      </c>
      <c r="G41" s="259"/>
      <c r="H41" s="570"/>
      <c r="I41" s="570"/>
      <c r="J41" s="570"/>
      <c r="K41" s="570"/>
      <c r="L41" s="570"/>
      <c r="M41" s="570"/>
    </row>
    <row r="42" spans="2:13" s="258" customFormat="1" ht="40.5" customHeight="1">
      <c r="B42" s="1052" t="s">
        <v>829</v>
      </c>
      <c r="C42" s="1053"/>
      <c r="D42" s="1053"/>
      <c r="E42" s="1054"/>
      <c r="F42" s="649" t="s">
        <v>798</v>
      </c>
      <c r="G42" s="259"/>
      <c r="H42" s="570">
        <f>+F40+F41</f>
        <v>47913.979999999996</v>
      </c>
      <c r="I42" s="570"/>
      <c r="J42" s="570"/>
      <c r="K42" s="570"/>
      <c r="L42" s="570"/>
      <c r="M42" s="570"/>
    </row>
    <row r="43" spans="2:13" s="258" customFormat="1" ht="40.5" customHeight="1" thickBot="1">
      <c r="B43" s="1062" t="s">
        <v>843</v>
      </c>
      <c r="C43" s="1063"/>
      <c r="D43" s="1063"/>
      <c r="E43" s="1064"/>
      <c r="F43" s="651">
        <v>267750</v>
      </c>
      <c r="G43" s="259"/>
      <c r="H43" s="570"/>
      <c r="I43" s="570"/>
      <c r="J43" s="570"/>
      <c r="K43" s="570"/>
      <c r="L43" s="570"/>
      <c r="M43" s="570"/>
    </row>
    <row r="44" spans="2:13" s="258" customFormat="1" ht="40.5" customHeight="1" thickBot="1">
      <c r="B44" s="1062" t="s">
        <v>841</v>
      </c>
      <c r="C44" s="1063"/>
      <c r="D44" s="1063"/>
      <c r="E44" s="1064"/>
      <c r="F44" s="651">
        <v>18000</v>
      </c>
      <c r="G44" s="571">
        <f>SUM(F40:F44)</f>
        <v>333663.98</v>
      </c>
      <c r="H44" s="570"/>
      <c r="I44" s="570"/>
      <c r="J44" s="570"/>
      <c r="K44" s="570"/>
      <c r="L44" s="570"/>
      <c r="M44" s="570"/>
    </row>
    <row r="45" spans="2:13" ht="3" customHeight="1">
      <c r="F45" s="137"/>
      <c r="G45" s="137"/>
    </row>
    <row r="46" spans="2:13" ht="12.75" customHeight="1">
      <c r="B46" s="1061" t="s">
        <v>686</v>
      </c>
      <c r="C46" s="1061"/>
      <c r="D46" s="1061"/>
      <c r="E46" s="1061"/>
      <c r="F46" s="1061"/>
      <c r="G46" s="137"/>
    </row>
    <row r="47" spans="2:13" ht="19.8" customHeight="1">
      <c r="B47" s="1061"/>
      <c r="C47" s="1061"/>
      <c r="D47" s="1061"/>
      <c r="E47" s="1061"/>
      <c r="F47" s="1061"/>
      <c r="G47" s="137"/>
    </row>
    <row r="48" spans="2:13" ht="13.8">
      <c r="B48" s="212" t="s">
        <v>685</v>
      </c>
      <c r="G48" s="310"/>
    </row>
    <row r="49" spans="5:6">
      <c r="E49" s="310"/>
      <c r="F49" s="310"/>
    </row>
    <row r="50" spans="5:6" s="310" customFormat="1" ht="15" customHeight="1"/>
    <row r="51" spans="5:6" s="310" customFormat="1" ht="15" customHeight="1"/>
    <row r="52" spans="5:6" s="310" customFormat="1" ht="15" customHeight="1"/>
    <row r="53" spans="5:6" s="310" customFormat="1" ht="15" customHeight="1"/>
    <row r="54" spans="5:6" s="310" customFormat="1" ht="15" customHeight="1"/>
    <row r="55" spans="5:6" s="310" customFormat="1" ht="15" customHeight="1"/>
    <row r="56" spans="5:6" s="310" customFormat="1" ht="15" customHeight="1"/>
    <row r="57" spans="5:6" s="310" customFormat="1" ht="15" customHeight="1"/>
    <row r="58" spans="5:6" s="310" customFormat="1" ht="15" customHeight="1"/>
  </sheetData>
  <mergeCells count="34">
    <mergeCell ref="B1:E1"/>
    <mergeCell ref="G18:H19"/>
    <mergeCell ref="B3:F3"/>
    <mergeCell ref="B9:B10"/>
    <mergeCell ref="C9:C10"/>
    <mergeCell ref="D9:D10"/>
    <mergeCell ref="E9:E10"/>
    <mergeCell ref="F9:F10"/>
    <mergeCell ref="B12:F12"/>
    <mergeCell ref="B18:B19"/>
    <mergeCell ref="C18:C19"/>
    <mergeCell ref="D18:D19"/>
    <mergeCell ref="E18:E19"/>
    <mergeCell ref="F18:F19"/>
    <mergeCell ref="B46:F47"/>
    <mergeCell ref="B33:E33"/>
    <mergeCell ref="B42:E42"/>
    <mergeCell ref="B40:E40"/>
    <mergeCell ref="B34:E34"/>
    <mergeCell ref="B35:E35"/>
    <mergeCell ref="B36:E36"/>
    <mergeCell ref="B37:E37"/>
    <mergeCell ref="B38:E38"/>
    <mergeCell ref="B41:E41"/>
    <mergeCell ref="B44:E44"/>
    <mergeCell ref="B39:E39"/>
    <mergeCell ref="B43:E43"/>
    <mergeCell ref="B21:F21"/>
    <mergeCell ref="B27:E27"/>
    <mergeCell ref="B31:E31"/>
    <mergeCell ref="B32:E32"/>
    <mergeCell ref="B28:E28"/>
    <mergeCell ref="B30:E30"/>
    <mergeCell ref="B29:E29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151"/>
  <sheetViews>
    <sheetView showGridLines="0" topLeftCell="A82" workbookViewId="0">
      <selection activeCell="H41" sqref="H41:H42"/>
    </sheetView>
  </sheetViews>
  <sheetFormatPr defaultRowHeight="15.6"/>
  <cols>
    <col min="1" max="1" width="1.5546875" style="135" customWidth="1"/>
    <col min="2" max="2" width="21.6640625" style="258" customWidth="1"/>
    <col min="3" max="3" width="45.6640625" style="258" customWidth="1"/>
    <col min="4" max="4" width="7.5546875" style="258" customWidth="1"/>
    <col min="5" max="8" width="18.33203125" style="260" customWidth="1"/>
    <col min="9" max="9" width="16.5546875" style="258" customWidth="1"/>
    <col min="10" max="10" width="9.109375" style="384"/>
    <col min="11" max="13" width="9.109375" style="374"/>
    <col min="14" max="256" width="9.109375" style="135"/>
    <col min="257" max="257" width="2.6640625" style="135" customWidth="1"/>
    <col min="258" max="258" width="21.6640625" style="135" customWidth="1"/>
    <col min="259" max="259" width="45.6640625" style="135" customWidth="1"/>
    <col min="260" max="260" width="7.5546875" style="135" customWidth="1"/>
    <col min="261" max="264" width="15.6640625" style="135" customWidth="1"/>
    <col min="265" max="512" width="9.109375" style="135"/>
    <col min="513" max="513" width="2.6640625" style="135" customWidth="1"/>
    <col min="514" max="514" width="21.6640625" style="135" customWidth="1"/>
    <col min="515" max="515" width="45.6640625" style="135" customWidth="1"/>
    <col min="516" max="516" width="7.5546875" style="135" customWidth="1"/>
    <col min="517" max="520" width="15.6640625" style="135" customWidth="1"/>
    <col min="521" max="768" width="9.109375" style="135"/>
    <col min="769" max="769" width="2.6640625" style="135" customWidth="1"/>
    <col min="770" max="770" width="21.6640625" style="135" customWidth="1"/>
    <col min="771" max="771" width="45.6640625" style="135" customWidth="1"/>
    <col min="772" max="772" width="7.5546875" style="135" customWidth="1"/>
    <col min="773" max="776" width="15.6640625" style="135" customWidth="1"/>
    <col min="777" max="1024" width="9.109375" style="135"/>
    <col min="1025" max="1025" width="2.6640625" style="135" customWidth="1"/>
    <col min="1026" max="1026" width="21.6640625" style="135" customWidth="1"/>
    <col min="1027" max="1027" width="45.6640625" style="135" customWidth="1"/>
    <col min="1028" max="1028" width="7.5546875" style="135" customWidth="1"/>
    <col min="1029" max="1032" width="15.6640625" style="135" customWidth="1"/>
    <col min="1033" max="1280" width="9.109375" style="135"/>
    <col min="1281" max="1281" width="2.6640625" style="135" customWidth="1"/>
    <col min="1282" max="1282" width="21.6640625" style="135" customWidth="1"/>
    <col min="1283" max="1283" width="45.6640625" style="135" customWidth="1"/>
    <col min="1284" max="1284" width="7.5546875" style="135" customWidth="1"/>
    <col min="1285" max="1288" width="15.6640625" style="135" customWidth="1"/>
    <col min="1289" max="1536" width="9.109375" style="135"/>
    <col min="1537" max="1537" width="2.6640625" style="135" customWidth="1"/>
    <col min="1538" max="1538" width="21.6640625" style="135" customWidth="1"/>
    <col min="1539" max="1539" width="45.6640625" style="135" customWidth="1"/>
    <col min="1540" max="1540" width="7.5546875" style="135" customWidth="1"/>
    <col min="1541" max="1544" width="15.6640625" style="135" customWidth="1"/>
    <col min="1545" max="1792" width="9.109375" style="135"/>
    <col min="1793" max="1793" width="2.6640625" style="135" customWidth="1"/>
    <col min="1794" max="1794" width="21.6640625" style="135" customWidth="1"/>
    <col min="1795" max="1795" width="45.6640625" style="135" customWidth="1"/>
    <col min="1796" max="1796" width="7.5546875" style="135" customWidth="1"/>
    <col min="1797" max="1800" width="15.6640625" style="135" customWidth="1"/>
    <col min="1801" max="2048" width="9.109375" style="135"/>
    <col min="2049" max="2049" width="2.6640625" style="135" customWidth="1"/>
    <col min="2050" max="2050" width="21.6640625" style="135" customWidth="1"/>
    <col min="2051" max="2051" width="45.6640625" style="135" customWidth="1"/>
    <col min="2052" max="2052" width="7.5546875" style="135" customWidth="1"/>
    <col min="2053" max="2056" width="15.6640625" style="135" customWidth="1"/>
    <col min="2057" max="2304" width="9.109375" style="135"/>
    <col min="2305" max="2305" width="2.6640625" style="135" customWidth="1"/>
    <col min="2306" max="2306" width="21.6640625" style="135" customWidth="1"/>
    <col min="2307" max="2307" width="45.6640625" style="135" customWidth="1"/>
    <col min="2308" max="2308" width="7.5546875" style="135" customWidth="1"/>
    <col min="2309" max="2312" width="15.6640625" style="135" customWidth="1"/>
    <col min="2313" max="2560" width="9.109375" style="135"/>
    <col min="2561" max="2561" width="2.6640625" style="135" customWidth="1"/>
    <col min="2562" max="2562" width="21.6640625" style="135" customWidth="1"/>
    <col min="2563" max="2563" width="45.6640625" style="135" customWidth="1"/>
    <col min="2564" max="2564" width="7.5546875" style="135" customWidth="1"/>
    <col min="2565" max="2568" width="15.6640625" style="135" customWidth="1"/>
    <col min="2569" max="2816" width="9.109375" style="135"/>
    <col min="2817" max="2817" width="2.6640625" style="135" customWidth="1"/>
    <col min="2818" max="2818" width="21.6640625" style="135" customWidth="1"/>
    <col min="2819" max="2819" width="45.6640625" style="135" customWidth="1"/>
    <col min="2820" max="2820" width="7.5546875" style="135" customWidth="1"/>
    <col min="2821" max="2824" width="15.6640625" style="135" customWidth="1"/>
    <col min="2825" max="3072" width="9.109375" style="135"/>
    <col min="3073" max="3073" width="2.6640625" style="135" customWidth="1"/>
    <col min="3074" max="3074" width="21.6640625" style="135" customWidth="1"/>
    <col min="3075" max="3075" width="45.6640625" style="135" customWidth="1"/>
    <col min="3076" max="3076" width="7.5546875" style="135" customWidth="1"/>
    <col min="3077" max="3080" width="15.6640625" style="135" customWidth="1"/>
    <col min="3081" max="3328" width="9.109375" style="135"/>
    <col min="3329" max="3329" width="2.6640625" style="135" customWidth="1"/>
    <col min="3330" max="3330" width="21.6640625" style="135" customWidth="1"/>
    <col min="3331" max="3331" width="45.6640625" style="135" customWidth="1"/>
    <col min="3332" max="3332" width="7.5546875" style="135" customWidth="1"/>
    <col min="3333" max="3336" width="15.6640625" style="135" customWidth="1"/>
    <col min="3337" max="3584" width="9.109375" style="135"/>
    <col min="3585" max="3585" width="2.6640625" style="135" customWidth="1"/>
    <col min="3586" max="3586" width="21.6640625" style="135" customWidth="1"/>
    <col min="3587" max="3587" width="45.6640625" style="135" customWidth="1"/>
    <col min="3588" max="3588" width="7.5546875" style="135" customWidth="1"/>
    <col min="3589" max="3592" width="15.6640625" style="135" customWidth="1"/>
    <col min="3593" max="3840" width="9.109375" style="135"/>
    <col min="3841" max="3841" width="2.6640625" style="135" customWidth="1"/>
    <col min="3842" max="3842" width="21.6640625" style="135" customWidth="1"/>
    <col min="3843" max="3843" width="45.6640625" style="135" customWidth="1"/>
    <col min="3844" max="3844" width="7.5546875" style="135" customWidth="1"/>
    <col min="3845" max="3848" width="15.6640625" style="135" customWidth="1"/>
    <col min="3849" max="4096" width="9.109375" style="135"/>
    <col min="4097" max="4097" width="2.6640625" style="135" customWidth="1"/>
    <col min="4098" max="4098" width="21.6640625" style="135" customWidth="1"/>
    <col min="4099" max="4099" width="45.6640625" style="135" customWidth="1"/>
    <col min="4100" max="4100" width="7.5546875" style="135" customWidth="1"/>
    <col min="4101" max="4104" width="15.6640625" style="135" customWidth="1"/>
    <col min="4105" max="4352" width="9.109375" style="135"/>
    <col min="4353" max="4353" width="2.6640625" style="135" customWidth="1"/>
    <col min="4354" max="4354" width="21.6640625" style="135" customWidth="1"/>
    <col min="4355" max="4355" width="45.6640625" style="135" customWidth="1"/>
    <col min="4356" max="4356" width="7.5546875" style="135" customWidth="1"/>
    <col min="4357" max="4360" width="15.6640625" style="135" customWidth="1"/>
    <col min="4361" max="4608" width="9.109375" style="135"/>
    <col min="4609" max="4609" width="2.6640625" style="135" customWidth="1"/>
    <col min="4610" max="4610" width="21.6640625" style="135" customWidth="1"/>
    <col min="4611" max="4611" width="45.6640625" style="135" customWidth="1"/>
    <col min="4612" max="4612" width="7.5546875" style="135" customWidth="1"/>
    <col min="4613" max="4616" width="15.6640625" style="135" customWidth="1"/>
    <col min="4617" max="4864" width="9.109375" style="135"/>
    <col min="4865" max="4865" width="2.6640625" style="135" customWidth="1"/>
    <col min="4866" max="4866" width="21.6640625" style="135" customWidth="1"/>
    <col min="4867" max="4867" width="45.6640625" style="135" customWidth="1"/>
    <col min="4868" max="4868" width="7.5546875" style="135" customWidth="1"/>
    <col min="4869" max="4872" width="15.6640625" style="135" customWidth="1"/>
    <col min="4873" max="5120" width="9.109375" style="135"/>
    <col min="5121" max="5121" width="2.6640625" style="135" customWidth="1"/>
    <col min="5122" max="5122" width="21.6640625" style="135" customWidth="1"/>
    <col min="5123" max="5123" width="45.6640625" style="135" customWidth="1"/>
    <col min="5124" max="5124" width="7.5546875" style="135" customWidth="1"/>
    <col min="5125" max="5128" width="15.6640625" style="135" customWidth="1"/>
    <col min="5129" max="5376" width="9.109375" style="135"/>
    <col min="5377" max="5377" width="2.6640625" style="135" customWidth="1"/>
    <col min="5378" max="5378" width="21.6640625" style="135" customWidth="1"/>
    <col min="5379" max="5379" width="45.6640625" style="135" customWidth="1"/>
    <col min="5380" max="5380" width="7.5546875" style="135" customWidth="1"/>
    <col min="5381" max="5384" width="15.6640625" style="135" customWidth="1"/>
    <col min="5385" max="5632" width="9.109375" style="135"/>
    <col min="5633" max="5633" width="2.6640625" style="135" customWidth="1"/>
    <col min="5634" max="5634" width="21.6640625" style="135" customWidth="1"/>
    <col min="5635" max="5635" width="45.6640625" style="135" customWidth="1"/>
    <col min="5636" max="5636" width="7.5546875" style="135" customWidth="1"/>
    <col min="5637" max="5640" width="15.6640625" style="135" customWidth="1"/>
    <col min="5641" max="5888" width="9.109375" style="135"/>
    <col min="5889" max="5889" width="2.6640625" style="135" customWidth="1"/>
    <col min="5890" max="5890" width="21.6640625" style="135" customWidth="1"/>
    <col min="5891" max="5891" width="45.6640625" style="135" customWidth="1"/>
    <col min="5892" max="5892" width="7.5546875" style="135" customWidth="1"/>
    <col min="5893" max="5896" width="15.6640625" style="135" customWidth="1"/>
    <col min="5897" max="6144" width="9.109375" style="135"/>
    <col min="6145" max="6145" width="2.6640625" style="135" customWidth="1"/>
    <col min="6146" max="6146" width="21.6640625" style="135" customWidth="1"/>
    <col min="6147" max="6147" width="45.6640625" style="135" customWidth="1"/>
    <col min="6148" max="6148" width="7.5546875" style="135" customWidth="1"/>
    <col min="6149" max="6152" width="15.6640625" style="135" customWidth="1"/>
    <col min="6153" max="6400" width="9.109375" style="135"/>
    <col min="6401" max="6401" width="2.6640625" style="135" customWidth="1"/>
    <col min="6402" max="6402" width="21.6640625" style="135" customWidth="1"/>
    <col min="6403" max="6403" width="45.6640625" style="135" customWidth="1"/>
    <col min="6404" max="6404" width="7.5546875" style="135" customWidth="1"/>
    <col min="6405" max="6408" width="15.6640625" style="135" customWidth="1"/>
    <col min="6409" max="6656" width="9.109375" style="135"/>
    <col min="6657" max="6657" width="2.6640625" style="135" customWidth="1"/>
    <col min="6658" max="6658" width="21.6640625" style="135" customWidth="1"/>
    <col min="6659" max="6659" width="45.6640625" style="135" customWidth="1"/>
    <col min="6660" max="6660" width="7.5546875" style="135" customWidth="1"/>
    <col min="6661" max="6664" width="15.6640625" style="135" customWidth="1"/>
    <col min="6665" max="6912" width="9.109375" style="135"/>
    <col min="6913" max="6913" width="2.6640625" style="135" customWidth="1"/>
    <col min="6914" max="6914" width="21.6640625" style="135" customWidth="1"/>
    <col min="6915" max="6915" width="45.6640625" style="135" customWidth="1"/>
    <col min="6916" max="6916" width="7.5546875" style="135" customWidth="1"/>
    <col min="6917" max="6920" width="15.6640625" style="135" customWidth="1"/>
    <col min="6921" max="7168" width="9.109375" style="135"/>
    <col min="7169" max="7169" width="2.6640625" style="135" customWidth="1"/>
    <col min="7170" max="7170" width="21.6640625" style="135" customWidth="1"/>
    <col min="7171" max="7171" width="45.6640625" style="135" customWidth="1"/>
    <col min="7172" max="7172" width="7.5546875" style="135" customWidth="1"/>
    <col min="7173" max="7176" width="15.6640625" style="135" customWidth="1"/>
    <col min="7177" max="7424" width="9.109375" style="135"/>
    <col min="7425" max="7425" width="2.6640625" style="135" customWidth="1"/>
    <col min="7426" max="7426" width="21.6640625" style="135" customWidth="1"/>
    <col min="7427" max="7427" width="45.6640625" style="135" customWidth="1"/>
    <col min="7428" max="7428" width="7.5546875" style="135" customWidth="1"/>
    <col min="7429" max="7432" width="15.6640625" style="135" customWidth="1"/>
    <col min="7433" max="7680" width="9.109375" style="135"/>
    <col min="7681" max="7681" width="2.6640625" style="135" customWidth="1"/>
    <col min="7682" max="7682" width="21.6640625" style="135" customWidth="1"/>
    <col min="7683" max="7683" width="45.6640625" style="135" customWidth="1"/>
    <col min="7684" max="7684" width="7.5546875" style="135" customWidth="1"/>
    <col min="7685" max="7688" width="15.6640625" style="135" customWidth="1"/>
    <col min="7689" max="7936" width="9.109375" style="135"/>
    <col min="7937" max="7937" width="2.6640625" style="135" customWidth="1"/>
    <col min="7938" max="7938" width="21.6640625" style="135" customWidth="1"/>
    <col min="7939" max="7939" width="45.6640625" style="135" customWidth="1"/>
    <col min="7940" max="7940" width="7.5546875" style="135" customWidth="1"/>
    <col min="7941" max="7944" width="15.6640625" style="135" customWidth="1"/>
    <col min="7945" max="8192" width="9.109375" style="135"/>
    <col min="8193" max="8193" width="2.6640625" style="135" customWidth="1"/>
    <col min="8194" max="8194" width="21.6640625" style="135" customWidth="1"/>
    <col min="8195" max="8195" width="45.6640625" style="135" customWidth="1"/>
    <col min="8196" max="8196" width="7.5546875" style="135" customWidth="1"/>
    <col min="8197" max="8200" width="15.6640625" style="135" customWidth="1"/>
    <col min="8201" max="8448" width="9.109375" style="135"/>
    <col min="8449" max="8449" width="2.6640625" style="135" customWidth="1"/>
    <col min="8450" max="8450" width="21.6640625" style="135" customWidth="1"/>
    <col min="8451" max="8451" width="45.6640625" style="135" customWidth="1"/>
    <col min="8452" max="8452" width="7.5546875" style="135" customWidth="1"/>
    <col min="8453" max="8456" width="15.6640625" style="135" customWidth="1"/>
    <col min="8457" max="8704" width="9.109375" style="135"/>
    <col min="8705" max="8705" width="2.6640625" style="135" customWidth="1"/>
    <col min="8706" max="8706" width="21.6640625" style="135" customWidth="1"/>
    <col min="8707" max="8707" width="45.6640625" style="135" customWidth="1"/>
    <col min="8708" max="8708" width="7.5546875" style="135" customWidth="1"/>
    <col min="8709" max="8712" width="15.6640625" style="135" customWidth="1"/>
    <col min="8713" max="8960" width="9.109375" style="135"/>
    <col min="8961" max="8961" width="2.6640625" style="135" customWidth="1"/>
    <col min="8962" max="8962" width="21.6640625" style="135" customWidth="1"/>
    <col min="8963" max="8963" width="45.6640625" style="135" customWidth="1"/>
    <col min="8964" max="8964" width="7.5546875" style="135" customWidth="1"/>
    <col min="8965" max="8968" width="15.6640625" style="135" customWidth="1"/>
    <col min="8969" max="9216" width="9.109375" style="135"/>
    <col min="9217" max="9217" width="2.6640625" style="135" customWidth="1"/>
    <col min="9218" max="9218" width="21.6640625" style="135" customWidth="1"/>
    <col min="9219" max="9219" width="45.6640625" style="135" customWidth="1"/>
    <col min="9220" max="9220" width="7.5546875" style="135" customWidth="1"/>
    <col min="9221" max="9224" width="15.6640625" style="135" customWidth="1"/>
    <col min="9225" max="9472" width="9.109375" style="135"/>
    <col min="9473" max="9473" width="2.6640625" style="135" customWidth="1"/>
    <col min="9474" max="9474" width="21.6640625" style="135" customWidth="1"/>
    <col min="9475" max="9475" width="45.6640625" style="135" customWidth="1"/>
    <col min="9476" max="9476" width="7.5546875" style="135" customWidth="1"/>
    <col min="9477" max="9480" width="15.6640625" style="135" customWidth="1"/>
    <col min="9481" max="9728" width="9.109375" style="135"/>
    <col min="9729" max="9729" width="2.6640625" style="135" customWidth="1"/>
    <col min="9730" max="9730" width="21.6640625" style="135" customWidth="1"/>
    <col min="9731" max="9731" width="45.6640625" style="135" customWidth="1"/>
    <col min="9732" max="9732" width="7.5546875" style="135" customWidth="1"/>
    <col min="9733" max="9736" width="15.6640625" style="135" customWidth="1"/>
    <col min="9737" max="9984" width="9.109375" style="135"/>
    <col min="9985" max="9985" width="2.6640625" style="135" customWidth="1"/>
    <col min="9986" max="9986" width="21.6640625" style="135" customWidth="1"/>
    <col min="9987" max="9987" width="45.6640625" style="135" customWidth="1"/>
    <col min="9988" max="9988" width="7.5546875" style="135" customWidth="1"/>
    <col min="9989" max="9992" width="15.6640625" style="135" customWidth="1"/>
    <col min="9993" max="10240" width="9.109375" style="135"/>
    <col min="10241" max="10241" width="2.6640625" style="135" customWidth="1"/>
    <col min="10242" max="10242" width="21.6640625" style="135" customWidth="1"/>
    <col min="10243" max="10243" width="45.6640625" style="135" customWidth="1"/>
    <col min="10244" max="10244" width="7.5546875" style="135" customWidth="1"/>
    <col min="10245" max="10248" width="15.6640625" style="135" customWidth="1"/>
    <col min="10249" max="10496" width="9.109375" style="135"/>
    <col min="10497" max="10497" width="2.6640625" style="135" customWidth="1"/>
    <col min="10498" max="10498" width="21.6640625" style="135" customWidth="1"/>
    <col min="10499" max="10499" width="45.6640625" style="135" customWidth="1"/>
    <col min="10500" max="10500" width="7.5546875" style="135" customWidth="1"/>
    <col min="10501" max="10504" width="15.6640625" style="135" customWidth="1"/>
    <col min="10505" max="10752" width="9.109375" style="135"/>
    <col min="10753" max="10753" width="2.6640625" style="135" customWidth="1"/>
    <col min="10754" max="10754" width="21.6640625" style="135" customWidth="1"/>
    <col min="10755" max="10755" width="45.6640625" style="135" customWidth="1"/>
    <col min="10756" max="10756" width="7.5546875" style="135" customWidth="1"/>
    <col min="10757" max="10760" width="15.6640625" style="135" customWidth="1"/>
    <col min="10761" max="11008" width="9.109375" style="135"/>
    <col min="11009" max="11009" width="2.6640625" style="135" customWidth="1"/>
    <col min="11010" max="11010" width="21.6640625" style="135" customWidth="1"/>
    <col min="11011" max="11011" width="45.6640625" style="135" customWidth="1"/>
    <col min="11012" max="11012" width="7.5546875" style="135" customWidth="1"/>
    <col min="11013" max="11016" width="15.6640625" style="135" customWidth="1"/>
    <col min="11017" max="11264" width="9.109375" style="135"/>
    <col min="11265" max="11265" width="2.6640625" style="135" customWidth="1"/>
    <col min="11266" max="11266" width="21.6640625" style="135" customWidth="1"/>
    <col min="11267" max="11267" width="45.6640625" style="135" customWidth="1"/>
    <col min="11268" max="11268" width="7.5546875" style="135" customWidth="1"/>
    <col min="11269" max="11272" width="15.6640625" style="135" customWidth="1"/>
    <col min="11273" max="11520" width="9.109375" style="135"/>
    <col min="11521" max="11521" width="2.6640625" style="135" customWidth="1"/>
    <col min="11522" max="11522" width="21.6640625" style="135" customWidth="1"/>
    <col min="11523" max="11523" width="45.6640625" style="135" customWidth="1"/>
    <col min="11524" max="11524" width="7.5546875" style="135" customWidth="1"/>
    <col min="11525" max="11528" width="15.6640625" style="135" customWidth="1"/>
    <col min="11529" max="11776" width="9.109375" style="135"/>
    <col min="11777" max="11777" width="2.6640625" style="135" customWidth="1"/>
    <col min="11778" max="11778" width="21.6640625" style="135" customWidth="1"/>
    <col min="11779" max="11779" width="45.6640625" style="135" customWidth="1"/>
    <col min="11780" max="11780" width="7.5546875" style="135" customWidth="1"/>
    <col min="11781" max="11784" width="15.6640625" style="135" customWidth="1"/>
    <col min="11785" max="12032" width="9.109375" style="135"/>
    <col min="12033" max="12033" width="2.6640625" style="135" customWidth="1"/>
    <col min="12034" max="12034" width="21.6640625" style="135" customWidth="1"/>
    <col min="12035" max="12035" width="45.6640625" style="135" customWidth="1"/>
    <col min="12036" max="12036" width="7.5546875" style="135" customWidth="1"/>
    <col min="12037" max="12040" width="15.6640625" style="135" customWidth="1"/>
    <col min="12041" max="12288" width="9.109375" style="135"/>
    <col min="12289" max="12289" width="2.6640625" style="135" customWidth="1"/>
    <col min="12290" max="12290" width="21.6640625" style="135" customWidth="1"/>
    <col min="12291" max="12291" width="45.6640625" style="135" customWidth="1"/>
    <col min="12292" max="12292" width="7.5546875" style="135" customWidth="1"/>
    <col min="12293" max="12296" width="15.6640625" style="135" customWidth="1"/>
    <col min="12297" max="12544" width="9.109375" style="135"/>
    <col min="12545" max="12545" width="2.6640625" style="135" customWidth="1"/>
    <col min="12546" max="12546" width="21.6640625" style="135" customWidth="1"/>
    <col min="12547" max="12547" width="45.6640625" style="135" customWidth="1"/>
    <col min="12548" max="12548" width="7.5546875" style="135" customWidth="1"/>
    <col min="12549" max="12552" width="15.6640625" style="135" customWidth="1"/>
    <col min="12553" max="12800" width="9.109375" style="135"/>
    <col min="12801" max="12801" width="2.6640625" style="135" customWidth="1"/>
    <col min="12802" max="12802" width="21.6640625" style="135" customWidth="1"/>
    <col min="12803" max="12803" width="45.6640625" style="135" customWidth="1"/>
    <col min="12804" max="12804" width="7.5546875" style="135" customWidth="1"/>
    <col min="12805" max="12808" width="15.6640625" style="135" customWidth="1"/>
    <col min="12809" max="13056" width="9.109375" style="135"/>
    <col min="13057" max="13057" width="2.6640625" style="135" customWidth="1"/>
    <col min="13058" max="13058" width="21.6640625" style="135" customWidth="1"/>
    <col min="13059" max="13059" width="45.6640625" style="135" customWidth="1"/>
    <col min="13060" max="13060" width="7.5546875" style="135" customWidth="1"/>
    <col min="13061" max="13064" width="15.6640625" style="135" customWidth="1"/>
    <col min="13065" max="13312" width="9.109375" style="135"/>
    <col min="13313" max="13313" width="2.6640625" style="135" customWidth="1"/>
    <col min="13314" max="13314" width="21.6640625" style="135" customWidth="1"/>
    <col min="13315" max="13315" width="45.6640625" style="135" customWidth="1"/>
    <col min="13316" max="13316" width="7.5546875" style="135" customWidth="1"/>
    <col min="13317" max="13320" width="15.6640625" style="135" customWidth="1"/>
    <col min="13321" max="13568" width="9.109375" style="135"/>
    <col min="13569" max="13569" width="2.6640625" style="135" customWidth="1"/>
    <col min="13570" max="13570" width="21.6640625" style="135" customWidth="1"/>
    <col min="13571" max="13571" width="45.6640625" style="135" customWidth="1"/>
    <col min="13572" max="13572" width="7.5546875" style="135" customWidth="1"/>
    <col min="13573" max="13576" width="15.6640625" style="135" customWidth="1"/>
    <col min="13577" max="13824" width="9.109375" style="135"/>
    <col min="13825" max="13825" width="2.6640625" style="135" customWidth="1"/>
    <col min="13826" max="13826" width="21.6640625" style="135" customWidth="1"/>
    <col min="13827" max="13827" width="45.6640625" style="135" customWidth="1"/>
    <col min="13828" max="13828" width="7.5546875" style="135" customWidth="1"/>
    <col min="13829" max="13832" width="15.6640625" style="135" customWidth="1"/>
    <col min="13833" max="14080" width="9.109375" style="135"/>
    <col min="14081" max="14081" width="2.6640625" style="135" customWidth="1"/>
    <col min="14082" max="14082" width="21.6640625" style="135" customWidth="1"/>
    <col min="14083" max="14083" width="45.6640625" style="135" customWidth="1"/>
    <col min="14084" max="14084" width="7.5546875" style="135" customWidth="1"/>
    <col min="14085" max="14088" width="15.6640625" style="135" customWidth="1"/>
    <col min="14089" max="14336" width="9.109375" style="135"/>
    <col min="14337" max="14337" width="2.6640625" style="135" customWidth="1"/>
    <col min="14338" max="14338" width="21.6640625" style="135" customWidth="1"/>
    <col min="14339" max="14339" width="45.6640625" style="135" customWidth="1"/>
    <col min="14340" max="14340" width="7.5546875" style="135" customWidth="1"/>
    <col min="14341" max="14344" width="15.6640625" style="135" customWidth="1"/>
    <col min="14345" max="14592" width="9.109375" style="135"/>
    <col min="14593" max="14593" width="2.6640625" style="135" customWidth="1"/>
    <col min="14594" max="14594" width="21.6640625" style="135" customWidth="1"/>
    <col min="14595" max="14595" width="45.6640625" style="135" customWidth="1"/>
    <col min="14596" max="14596" width="7.5546875" style="135" customWidth="1"/>
    <col min="14597" max="14600" width="15.6640625" style="135" customWidth="1"/>
    <col min="14601" max="14848" width="9.109375" style="135"/>
    <col min="14849" max="14849" width="2.6640625" style="135" customWidth="1"/>
    <col min="14850" max="14850" width="21.6640625" style="135" customWidth="1"/>
    <col min="14851" max="14851" width="45.6640625" style="135" customWidth="1"/>
    <col min="14852" max="14852" width="7.5546875" style="135" customWidth="1"/>
    <col min="14853" max="14856" width="15.6640625" style="135" customWidth="1"/>
    <col min="14857" max="15104" width="9.109375" style="135"/>
    <col min="15105" max="15105" width="2.6640625" style="135" customWidth="1"/>
    <col min="15106" max="15106" width="21.6640625" style="135" customWidth="1"/>
    <col min="15107" max="15107" width="45.6640625" style="135" customWidth="1"/>
    <col min="15108" max="15108" width="7.5546875" style="135" customWidth="1"/>
    <col min="15109" max="15112" width="15.6640625" style="135" customWidth="1"/>
    <col min="15113" max="15360" width="9.109375" style="135"/>
    <col min="15361" max="15361" width="2.6640625" style="135" customWidth="1"/>
    <col min="15362" max="15362" width="21.6640625" style="135" customWidth="1"/>
    <col min="15363" max="15363" width="45.6640625" style="135" customWidth="1"/>
    <col min="15364" max="15364" width="7.5546875" style="135" customWidth="1"/>
    <col min="15365" max="15368" width="15.6640625" style="135" customWidth="1"/>
    <col min="15369" max="15616" width="9.109375" style="135"/>
    <col min="15617" max="15617" width="2.6640625" style="135" customWidth="1"/>
    <col min="15618" max="15618" width="21.6640625" style="135" customWidth="1"/>
    <col min="15619" max="15619" width="45.6640625" style="135" customWidth="1"/>
    <col min="15620" max="15620" width="7.5546875" style="135" customWidth="1"/>
    <col min="15621" max="15624" width="15.6640625" style="135" customWidth="1"/>
    <col min="15625" max="15872" width="9.109375" style="135"/>
    <col min="15873" max="15873" width="2.6640625" style="135" customWidth="1"/>
    <col min="15874" max="15874" width="21.6640625" style="135" customWidth="1"/>
    <col min="15875" max="15875" width="45.6640625" style="135" customWidth="1"/>
    <col min="15876" max="15876" width="7.5546875" style="135" customWidth="1"/>
    <col min="15877" max="15880" width="15.6640625" style="135" customWidth="1"/>
    <col min="15881" max="16128" width="9.109375" style="135"/>
    <col min="16129" max="16129" width="2.6640625" style="135" customWidth="1"/>
    <col min="16130" max="16130" width="21.6640625" style="135" customWidth="1"/>
    <col min="16131" max="16131" width="45.6640625" style="135" customWidth="1"/>
    <col min="16132" max="16132" width="7.5546875" style="135" customWidth="1"/>
    <col min="16133" max="16136" width="15.6640625" style="135" customWidth="1"/>
    <col min="16137" max="16384" width="9.109375" style="135"/>
  </cols>
  <sheetData>
    <row r="1" spans="1:12" ht="12.75" customHeight="1">
      <c r="H1" s="235"/>
      <c r="I1" s="235" t="s">
        <v>545</v>
      </c>
    </row>
    <row r="2" spans="1:12" ht="17.25" customHeight="1">
      <c r="B2" s="802" t="s">
        <v>814</v>
      </c>
      <c r="C2" s="802"/>
      <c r="D2" s="802"/>
      <c r="E2" s="802"/>
      <c r="F2" s="802"/>
      <c r="G2" s="802"/>
      <c r="H2" s="802"/>
      <c r="I2" s="802"/>
    </row>
    <row r="3" spans="1:12" ht="17.399999999999999" customHeight="1" thickBot="1">
      <c r="C3" s="568"/>
      <c r="D3" s="568"/>
      <c r="E3" s="577"/>
      <c r="F3" s="809"/>
      <c r="G3" s="809"/>
      <c r="H3" s="237"/>
      <c r="I3" s="237" t="s">
        <v>111</v>
      </c>
    </row>
    <row r="4" spans="1:12" ht="24" customHeight="1">
      <c r="B4" s="803" t="s">
        <v>50</v>
      </c>
      <c r="C4" s="805" t="s">
        <v>51</v>
      </c>
      <c r="D4" s="807" t="s">
        <v>69</v>
      </c>
      <c r="E4" s="782" t="s">
        <v>796</v>
      </c>
      <c r="F4" s="784" t="s">
        <v>770</v>
      </c>
      <c r="G4" s="786" t="s">
        <v>806</v>
      </c>
      <c r="H4" s="787"/>
      <c r="I4" s="788" t="s">
        <v>492</v>
      </c>
    </row>
    <row r="5" spans="1:12" ht="49.2" customHeight="1">
      <c r="B5" s="804"/>
      <c r="C5" s="806"/>
      <c r="D5" s="808"/>
      <c r="E5" s="783"/>
      <c r="F5" s="785"/>
      <c r="G5" s="261" t="s">
        <v>57</v>
      </c>
      <c r="H5" s="379" t="s">
        <v>36</v>
      </c>
      <c r="I5" s="789"/>
    </row>
    <row r="6" spans="1:12" ht="12.75" customHeight="1" thickBot="1">
      <c r="B6" s="262">
        <v>1</v>
      </c>
      <c r="C6" s="263">
        <v>2</v>
      </c>
      <c r="D6" s="264">
        <v>3</v>
      </c>
      <c r="E6" s="315">
        <v>4</v>
      </c>
      <c r="F6" s="316">
        <v>5</v>
      </c>
      <c r="G6" s="319">
        <v>6</v>
      </c>
      <c r="H6" s="320">
        <v>7</v>
      </c>
      <c r="I6" s="245">
        <v>8</v>
      </c>
    </row>
    <row r="7" spans="1:12" ht="20.100000000000001" customHeight="1">
      <c r="B7" s="265"/>
      <c r="C7" s="266" t="s">
        <v>52</v>
      </c>
      <c r="D7" s="311"/>
      <c r="E7" s="317"/>
      <c r="F7" s="385"/>
      <c r="G7" s="317"/>
      <c r="H7" s="318"/>
      <c r="I7" s="267" t="e">
        <f>+H7/G7</f>
        <v>#DIV/0!</v>
      </c>
    </row>
    <row r="8" spans="1:12" ht="20.100000000000001" customHeight="1">
      <c r="A8" s="142"/>
      <c r="B8" s="268" t="s">
        <v>250</v>
      </c>
      <c r="C8" s="266" t="s">
        <v>251</v>
      </c>
      <c r="D8" s="312" t="s">
        <v>252</v>
      </c>
      <c r="E8" s="525"/>
      <c r="F8" s="526"/>
      <c r="G8" s="525"/>
      <c r="H8" s="280"/>
      <c r="I8" s="269" t="e">
        <f>+H8/G8</f>
        <v>#DIV/0!</v>
      </c>
    </row>
    <row r="9" spans="1:12" ht="20.100000000000001" customHeight="1">
      <c r="A9" s="142"/>
      <c r="B9" s="795"/>
      <c r="C9" s="290" t="s">
        <v>253</v>
      </c>
      <c r="D9" s="796" t="s">
        <v>254</v>
      </c>
      <c r="E9" s="798">
        <f>+E11+E18+E27+E28+E39</f>
        <v>371695</v>
      </c>
      <c r="F9" s="790">
        <f>+F11+F18+F27+F28+F39</f>
        <v>397648</v>
      </c>
      <c r="G9" s="791">
        <f t="shared" ref="G9:H9" si="0">+G11+G18+G27+G28+G39</f>
        <v>198820</v>
      </c>
      <c r="H9" s="790">
        <f t="shared" si="0"/>
        <v>357474</v>
      </c>
      <c r="I9" s="776">
        <f>+H9/G9</f>
        <v>1.7979780706166382</v>
      </c>
    </row>
    <row r="10" spans="1:12" ht="13.5" customHeight="1">
      <c r="A10" s="142"/>
      <c r="B10" s="795"/>
      <c r="C10" s="287" t="s">
        <v>255</v>
      </c>
      <c r="D10" s="796"/>
      <c r="E10" s="798"/>
      <c r="F10" s="790"/>
      <c r="G10" s="792"/>
      <c r="H10" s="790"/>
      <c r="I10" s="777" t="str">
        <f t="shared" ref="I10:I63" si="1">IFERROR(H10/G10,"  ")</f>
        <v xml:space="preserve">  </v>
      </c>
    </row>
    <row r="11" spans="1:12" ht="20.100000000000001" customHeight="1">
      <c r="A11" s="142"/>
      <c r="B11" s="795" t="s">
        <v>256</v>
      </c>
      <c r="C11" s="290" t="s">
        <v>257</v>
      </c>
      <c r="D11" s="796" t="s">
        <v>258</v>
      </c>
      <c r="E11" s="798">
        <f>+E13+E14+E15+E16+E17</f>
        <v>0</v>
      </c>
      <c r="F11" s="790">
        <f>SUM(F13:F17)</f>
        <v>0</v>
      </c>
      <c r="G11" s="791">
        <f t="shared" ref="G11:H11" si="2">+G13+G14+G15+G16+G17</f>
        <v>0</v>
      </c>
      <c r="H11" s="790">
        <f t="shared" si="2"/>
        <v>0</v>
      </c>
      <c r="I11" s="776" t="e">
        <f>+H11/G11</f>
        <v>#DIV/0!</v>
      </c>
      <c r="L11" s="403"/>
    </row>
    <row r="12" spans="1:12" ht="12.75" customHeight="1">
      <c r="A12" s="142"/>
      <c r="B12" s="795"/>
      <c r="C12" s="287" t="s">
        <v>259</v>
      </c>
      <c r="D12" s="796"/>
      <c r="E12" s="798"/>
      <c r="F12" s="790"/>
      <c r="G12" s="792"/>
      <c r="H12" s="790"/>
      <c r="I12" s="777" t="str">
        <f t="shared" si="1"/>
        <v xml:space="preserve">  </v>
      </c>
    </row>
    <row r="13" spans="1:12" ht="20.100000000000001" customHeight="1">
      <c r="A13" s="142"/>
      <c r="B13" s="268" t="s">
        <v>70</v>
      </c>
      <c r="C13" s="270" t="s">
        <v>112</v>
      </c>
      <c r="D13" s="312" t="s">
        <v>260</v>
      </c>
      <c r="E13" s="524">
        <v>0</v>
      </c>
      <c r="F13" s="522">
        <v>0</v>
      </c>
      <c r="G13" s="524">
        <v>0</v>
      </c>
      <c r="H13" s="523">
        <v>0</v>
      </c>
      <c r="I13" s="269" t="e">
        <f>+H13/G13</f>
        <v>#DIV/0!</v>
      </c>
    </row>
    <row r="14" spans="1:12" ht="25.5" customHeight="1">
      <c r="A14" s="142"/>
      <c r="B14" s="268" t="s">
        <v>261</v>
      </c>
      <c r="C14" s="270" t="s">
        <v>262</v>
      </c>
      <c r="D14" s="312" t="s">
        <v>263</v>
      </c>
      <c r="E14" s="524">
        <v>0</v>
      </c>
      <c r="F14" s="522">
        <v>0</v>
      </c>
      <c r="G14" s="524">
        <v>0</v>
      </c>
      <c r="H14" s="523">
        <v>0</v>
      </c>
      <c r="I14" s="269" t="e">
        <f>H14/G14</f>
        <v>#DIV/0!</v>
      </c>
    </row>
    <row r="15" spans="1:12" ht="20.100000000000001" customHeight="1">
      <c r="A15" s="142"/>
      <c r="B15" s="268" t="s">
        <v>78</v>
      </c>
      <c r="C15" s="270" t="s">
        <v>264</v>
      </c>
      <c r="D15" s="312" t="s">
        <v>265</v>
      </c>
      <c r="E15" s="524">
        <v>0</v>
      </c>
      <c r="F15" s="522">
        <v>0</v>
      </c>
      <c r="G15" s="524">
        <v>0</v>
      </c>
      <c r="H15" s="523">
        <v>0</v>
      </c>
      <c r="I15" s="269" t="e">
        <f>+H15/G15</f>
        <v>#DIV/0!</v>
      </c>
    </row>
    <row r="16" spans="1:12" ht="25.5" customHeight="1">
      <c r="A16" s="142"/>
      <c r="B16" s="268" t="s">
        <v>266</v>
      </c>
      <c r="C16" s="270" t="s">
        <v>267</v>
      </c>
      <c r="D16" s="312" t="s">
        <v>268</v>
      </c>
      <c r="E16" s="524">
        <v>0</v>
      </c>
      <c r="F16" s="522">
        <v>0</v>
      </c>
      <c r="G16" s="524">
        <v>0</v>
      </c>
      <c r="H16" s="523">
        <v>0</v>
      </c>
      <c r="I16" s="269" t="e">
        <f>+H16/G16</f>
        <v>#DIV/0!</v>
      </c>
    </row>
    <row r="17" spans="1:9" ht="20.100000000000001" customHeight="1">
      <c r="A17" s="142"/>
      <c r="B17" s="268" t="s">
        <v>79</v>
      </c>
      <c r="C17" s="270" t="s">
        <v>269</v>
      </c>
      <c r="D17" s="312" t="s">
        <v>270</v>
      </c>
      <c r="E17" s="524">
        <v>0</v>
      </c>
      <c r="F17" s="522">
        <v>0</v>
      </c>
      <c r="G17" s="524">
        <v>0</v>
      </c>
      <c r="H17" s="523">
        <v>0</v>
      </c>
      <c r="I17" s="269" t="e">
        <f>+H17/G17</f>
        <v>#DIV/0!</v>
      </c>
    </row>
    <row r="18" spans="1:9" ht="20.100000000000001" customHeight="1">
      <c r="A18" s="142"/>
      <c r="B18" s="795" t="s">
        <v>271</v>
      </c>
      <c r="C18" s="290" t="s">
        <v>272</v>
      </c>
      <c r="D18" s="796" t="s">
        <v>273</v>
      </c>
      <c r="E18" s="798">
        <f>SUM(E20:E26)</f>
        <v>371695</v>
      </c>
      <c r="F18" s="790">
        <f>SUM(F20:F26)</f>
        <v>397648</v>
      </c>
      <c r="G18" s="791">
        <f t="shared" ref="G18:H18" si="3">SUM(G20:G26)</f>
        <v>198820</v>
      </c>
      <c r="H18" s="790">
        <f t="shared" si="3"/>
        <v>357474</v>
      </c>
      <c r="I18" s="776">
        <f>+H18/G18</f>
        <v>1.7979780706166382</v>
      </c>
    </row>
    <row r="19" spans="1:9" ht="12.75" customHeight="1">
      <c r="A19" s="142"/>
      <c r="B19" s="795"/>
      <c r="C19" s="287" t="s">
        <v>274</v>
      </c>
      <c r="D19" s="796"/>
      <c r="E19" s="798"/>
      <c r="F19" s="790"/>
      <c r="G19" s="792"/>
      <c r="H19" s="790"/>
      <c r="I19" s="777" t="str">
        <f t="shared" si="1"/>
        <v xml:space="preserve">  </v>
      </c>
    </row>
    <row r="20" spans="1:9" ht="20.100000000000001" customHeight="1">
      <c r="A20" s="142"/>
      <c r="B20" s="268" t="s">
        <v>275</v>
      </c>
      <c r="C20" s="270" t="s">
        <v>276</v>
      </c>
      <c r="D20" s="312" t="s">
        <v>277</v>
      </c>
      <c r="E20" s="524">
        <v>320057</v>
      </c>
      <c r="F20" s="523">
        <v>340575</v>
      </c>
      <c r="G20" s="524">
        <v>170286</v>
      </c>
      <c r="H20" s="523">
        <v>309504</v>
      </c>
      <c r="I20" s="269">
        <f>+H20/G20</f>
        <v>1.8175539973926218</v>
      </c>
    </row>
    <row r="21" spans="1:9" ht="20.100000000000001" customHeight="1">
      <c r="B21" s="271" t="s">
        <v>80</v>
      </c>
      <c r="C21" s="270" t="s">
        <v>278</v>
      </c>
      <c r="D21" s="312" t="s">
        <v>279</v>
      </c>
      <c r="E21" s="524">
        <v>22804</v>
      </c>
      <c r="F21" s="523">
        <v>29006</v>
      </c>
      <c r="G21" s="524">
        <v>14502</v>
      </c>
      <c r="H21" s="523">
        <v>19324</v>
      </c>
      <c r="I21" s="269">
        <f t="shared" ref="I21:I27" si="4">+H21/G21</f>
        <v>1.3325058612605158</v>
      </c>
    </row>
    <row r="22" spans="1:9" ht="20.100000000000001" customHeight="1">
      <c r="B22" s="271" t="s">
        <v>81</v>
      </c>
      <c r="C22" s="270" t="s">
        <v>280</v>
      </c>
      <c r="D22" s="312" t="s">
        <v>281</v>
      </c>
      <c r="E22" s="524">
        <v>0</v>
      </c>
      <c r="F22" s="522">
        <v>0</v>
      </c>
      <c r="G22" s="524">
        <v>0</v>
      </c>
      <c r="H22" s="523">
        <v>0</v>
      </c>
      <c r="I22" s="269" t="e">
        <f t="shared" si="4"/>
        <v>#DIV/0!</v>
      </c>
    </row>
    <row r="23" spans="1:9" ht="25.5" customHeight="1">
      <c r="B23" s="271" t="s">
        <v>282</v>
      </c>
      <c r="C23" s="270" t="s">
        <v>283</v>
      </c>
      <c r="D23" s="312" t="s">
        <v>284</v>
      </c>
      <c r="E23" s="524">
        <v>27555</v>
      </c>
      <c r="F23" s="523">
        <v>27555</v>
      </c>
      <c r="G23" s="524">
        <v>13776</v>
      </c>
      <c r="H23" s="523">
        <v>27555</v>
      </c>
      <c r="I23" s="269">
        <f t="shared" si="4"/>
        <v>2.0002177700348431</v>
      </c>
    </row>
    <row r="24" spans="1:9" ht="25.5" customHeight="1">
      <c r="B24" s="271" t="s">
        <v>285</v>
      </c>
      <c r="C24" s="270" t="s">
        <v>286</v>
      </c>
      <c r="D24" s="312" t="s">
        <v>287</v>
      </c>
      <c r="E24" s="524">
        <v>1279</v>
      </c>
      <c r="F24" s="523">
        <v>512</v>
      </c>
      <c r="G24" s="524">
        <v>256</v>
      </c>
      <c r="H24" s="523">
        <v>1091</v>
      </c>
      <c r="I24" s="269">
        <f t="shared" si="4"/>
        <v>4.26171875</v>
      </c>
    </row>
    <row r="25" spans="1:9" ht="25.5" customHeight="1">
      <c r="B25" s="271" t="s">
        <v>288</v>
      </c>
      <c r="C25" s="270" t="s">
        <v>289</v>
      </c>
      <c r="D25" s="312" t="s">
        <v>290</v>
      </c>
      <c r="E25" s="524">
        <v>0</v>
      </c>
      <c r="F25" s="522">
        <v>0</v>
      </c>
      <c r="G25" s="524">
        <v>0</v>
      </c>
      <c r="H25" s="523">
        <v>0</v>
      </c>
      <c r="I25" s="269" t="e">
        <f t="shared" si="4"/>
        <v>#DIV/0!</v>
      </c>
    </row>
    <row r="26" spans="1:9" ht="25.5" customHeight="1">
      <c r="B26" s="271" t="s">
        <v>288</v>
      </c>
      <c r="C26" s="270" t="s">
        <v>291</v>
      </c>
      <c r="D26" s="312" t="s">
        <v>292</v>
      </c>
      <c r="E26" s="524">
        <v>0</v>
      </c>
      <c r="F26" s="522">
        <v>0</v>
      </c>
      <c r="G26" s="524">
        <v>0</v>
      </c>
      <c r="H26" s="523">
        <v>0</v>
      </c>
      <c r="I26" s="269" t="e">
        <f t="shared" si="4"/>
        <v>#DIV/0!</v>
      </c>
    </row>
    <row r="27" spans="1:9" ht="20.100000000000001" customHeight="1">
      <c r="A27" s="142"/>
      <c r="B27" s="268" t="s">
        <v>293</v>
      </c>
      <c r="C27" s="270" t="s">
        <v>294</v>
      </c>
      <c r="D27" s="312" t="s">
        <v>295</v>
      </c>
      <c r="E27" s="524">
        <v>0</v>
      </c>
      <c r="F27" s="522">
        <v>0</v>
      </c>
      <c r="G27" s="524">
        <v>0</v>
      </c>
      <c r="H27" s="523">
        <v>0</v>
      </c>
      <c r="I27" s="269" t="e">
        <f t="shared" si="4"/>
        <v>#DIV/0!</v>
      </c>
    </row>
    <row r="28" spans="1:9" ht="25.5" customHeight="1">
      <c r="A28" s="142"/>
      <c r="B28" s="795" t="s">
        <v>296</v>
      </c>
      <c r="C28" s="290" t="s">
        <v>297</v>
      </c>
      <c r="D28" s="796" t="s">
        <v>298</v>
      </c>
      <c r="E28" s="798">
        <f>SUM(E30:E38)</f>
        <v>0</v>
      </c>
      <c r="F28" s="790">
        <f>SUM(F30:F38)</f>
        <v>0</v>
      </c>
      <c r="G28" s="791">
        <f t="shared" ref="G28:H28" si="5">SUM(G30:G38)</f>
        <v>0</v>
      </c>
      <c r="H28" s="790">
        <f t="shared" si="5"/>
        <v>0</v>
      </c>
      <c r="I28" s="776" t="e">
        <f>+H28/G28</f>
        <v>#DIV/0!</v>
      </c>
    </row>
    <row r="29" spans="1:9" ht="22.5" customHeight="1">
      <c r="A29" s="142"/>
      <c r="B29" s="795"/>
      <c r="C29" s="287" t="s">
        <v>299</v>
      </c>
      <c r="D29" s="796"/>
      <c r="E29" s="798"/>
      <c r="F29" s="790"/>
      <c r="G29" s="792"/>
      <c r="H29" s="790"/>
      <c r="I29" s="777" t="str">
        <f t="shared" si="1"/>
        <v xml:space="preserve">  </v>
      </c>
    </row>
    <row r="30" spans="1:9" ht="42" customHeight="1">
      <c r="A30" s="142"/>
      <c r="B30" s="268" t="s">
        <v>300</v>
      </c>
      <c r="C30" s="270" t="s">
        <v>301</v>
      </c>
      <c r="D30" s="312" t="s">
        <v>302</v>
      </c>
      <c r="E30" s="524">
        <v>0</v>
      </c>
      <c r="F30" s="522">
        <v>0</v>
      </c>
      <c r="G30" s="524">
        <v>0</v>
      </c>
      <c r="H30" s="523">
        <v>0</v>
      </c>
      <c r="I30" s="269" t="e">
        <f>+H30/G30</f>
        <v>#DIV/0!</v>
      </c>
    </row>
    <row r="31" spans="1:9" ht="44.25" customHeight="1">
      <c r="B31" s="271" t="s">
        <v>303</v>
      </c>
      <c r="C31" s="270" t="s">
        <v>304</v>
      </c>
      <c r="D31" s="312" t="s">
        <v>305</v>
      </c>
      <c r="E31" s="524">
        <v>0</v>
      </c>
      <c r="F31" s="522">
        <v>0</v>
      </c>
      <c r="G31" s="524">
        <v>0</v>
      </c>
      <c r="H31" s="523">
        <v>0</v>
      </c>
      <c r="I31" s="269" t="e">
        <f t="shared" ref="I31:I40" si="6">+H31/G31</f>
        <v>#DIV/0!</v>
      </c>
    </row>
    <row r="32" spans="1:9" ht="35.25" customHeight="1">
      <c r="B32" s="271" t="s">
        <v>306</v>
      </c>
      <c r="C32" s="270" t="s">
        <v>307</v>
      </c>
      <c r="D32" s="312" t="s">
        <v>308</v>
      </c>
      <c r="E32" s="524">
        <v>0</v>
      </c>
      <c r="F32" s="522">
        <v>0</v>
      </c>
      <c r="G32" s="524">
        <v>0</v>
      </c>
      <c r="H32" s="523">
        <v>0</v>
      </c>
      <c r="I32" s="269" t="e">
        <f t="shared" si="6"/>
        <v>#DIV/0!</v>
      </c>
    </row>
    <row r="33" spans="1:13" ht="35.25" customHeight="1">
      <c r="B33" s="271" t="s">
        <v>309</v>
      </c>
      <c r="C33" s="270" t="s">
        <v>310</v>
      </c>
      <c r="D33" s="312" t="s">
        <v>311</v>
      </c>
      <c r="E33" s="524">
        <v>0</v>
      </c>
      <c r="F33" s="522">
        <v>0</v>
      </c>
      <c r="G33" s="524">
        <v>0</v>
      </c>
      <c r="H33" s="523">
        <v>0</v>
      </c>
      <c r="I33" s="269" t="e">
        <f t="shared" si="6"/>
        <v>#DIV/0!</v>
      </c>
    </row>
    <row r="34" spans="1:13" ht="25.5" customHeight="1">
      <c r="B34" s="271" t="s">
        <v>312</v>
      </c>
      <c r="C34" s="270" t="s">
        <v>313</v>
      </c>
      <c r="D34" s="312" t="s">
        <v>314</v>
      </c>
      <c r="E34" s="524">
        <v>0</v>
      </c>
      <c r="F34" s="522">
        <v>0</v>
      </c>
      <c r="G34" s="524">
        <v>0</v>
      </c>
      <c r="H34" s="523">
        <v>0</v>
      </c>
      <c r="I34" s="269" t="e">
        <f t="shared" si="6"/>
        <v>#DIV/0!</v>
      </c>
    </row>
    <row r="35" spans="1:13" ht="25.5" customHeight="1">
      <c r="B35" s="271" t="s">
        <v>312</v>
      </c>
      <c r="C35" s="270" t="s">
        <v>315</v>
      </c>
      <c r="D35" s="312" t="s">
        <v>316</v>
      </c>
      <c r="E35" s="524">
        <v>0</v>
      </c>
      <c r="F35" s="522">
        <v>0</v>
      </c>
      <c r="G35" s="524">
        <v>0</v>
      </c>
      <c r="H35" s="523">
        <v>0</v>
      </c>
      <c r="I35" s="269" t="e">
        <f t="shared" si="6"/>
        <v>#DIV/0!</v>
      </c>
    </row>
    <row r="36" spans="1:13" ht="39" customHeight="1">
      <c r="B36" s="271" t="s">
        <v>113</v>
      </c>
      <c r="C36" s="270" t="s">
        <v>317</v>
      </c>
      <c r="D36" s="312" t="s">
        <v>318</v>
      </c>
      <c r="E36" s="524">
        <v>0</v>
      </c>
      <c r="F36" s="522">
        <v>0</v>
      </c>
      <c r="G36" s="524">
        <v>0</v>
      </c>
      <c r="H36" s="523">
        <v>0</v>
      </c>
      <c r="I36" s="269" t="e">
        <f t="shared" si="6"/>
        <v>#DIV/0!</v>
      </c>
    </row>
    <row r="37" spans="1:13" ht="25.5" customHeight="1">
      <c r="B37" s="271" t="s">
        <v>114</v>
      </c>
      <c r="C37" s="270" t="s">
        <v>319</v>
      </c>
      <c r="D37" s="312" t="s">
        <v>320</v>
      </c>
      <c r="E37" s="524">
        <v>0</v>
      </c>
      <c r="F37" s="522">
        <v>0</v>
      </c>
      <c r="G37" s="524">
        <v>0</v>
      </c>
      <c r="H37" s="523">
        <v>0</v>
      </c>
      <c r="I37" s="269" t="e">
        <f t="shared" si="6"/>
        <v>#DIV/0!</v>
      </c>
    </row>
    <row r="38" spans="1:13" ht="37.5" customHeight="1">
      <c r="B38" s="271" t="s">
        <v>321</v>
      </c>
      <c r="C38" s="270" t="s">
        <v>322</v>
      </c>
      <c r="D38" s="312" t="s">
        <v>323</v>
      </c>
      <c r="E38" s="524">
        <v>0</v>
      </c>
      <c r="F38" s="522">
        <v>0</v>
      </c>
      <c r="G38" s="524">
        <v>0</v>
      </c>
      <c r="H38" s="523">
        <v>0</v>
      </c>
      <c r="I38" s="269" t="e">
        <f t="shared" si="6"/>
        <v>#DIV/0!</v>
      </c>
    </row>
    <row r="39" spans="1:13" ht="25.5" customHeight="1">
      <c r="B39" s="271" t="s">
        <v>324</v>
      </c>
      <c r="C39" s="270" t="s">
        <v>325</v>
      </c>
      <c r="D39" s="312" t="s">
        <v>326</v>
      </c>
      <c r="E39" s="524">
        <v>0</v>
      </c>
      <c r="F39" s="522">
        <v>0</v>
      </c>
      <c r="G39" s="524">
        <v>0</v>
      </c>
      <c r="H39" s="523">
        <v>0</v>
      </c>
      <c r="I39" s="269" t="e">
        <f t="shared" si="6"/>
        <v>#DIV/0!</v>
      </c>
    </row>
    <row r="40" spans="1:13" ht="20.100000000000001" customHeight="1">
      <c r="A40" s="142"/>
      <c r="B40" s="268">
        <v>288</v>
      </c>
      <c r="C40" s="270" t="s">
        <v>327</v>
      </c>
      <c r="D40" s="312" t="s">
        <v>328</v>
      </c>
      <c r="E40" s="524">
        <v>24364</v>
      </c>
      <c r="F40" s="522">
        <v>18948</v>
      </c>
      <c r="G40" s="524">
        <v>9480</v>
      </c>
      <c r="H40" s="523">
        <v>24364</v>
      </c>
      <c r="I40" s="269">
        <f t="shared" si="6"/>
        <v>2.5700421940928271</v>
      </c>
    </row>
    <row r="41" spans="1:13" ht="20.100000000000001" customHeight="1">
      <c r="A41" s="142"/>
      <c r="B41" s="795"/>
      <c r="C41" s="290" t="s">
        <v>329</v>
      </c>
      <c r="D41" s="796" t="s">
        <v>330</v>
      </c>
      <c r="E41" s="798">
        <f>+E43+E49+E50+E57+E62+E72+E73</f>
        <v>74943</v>
      </c>
      <c r="F41" s="790">
        <f>+F43+F49+F50+F57+F62+F72+F73</f>
        <v>89797</v>
      </c>
      <c r="G41" s="791">
        <f t="shared" ref="G41:H41" si="7">+G43+G49+G50+G57+G62+G72+G73</f>
        <v>44892</v>
      </c>
      <c r="H41" s="793">
        <f t="shared" si="7"/>
        <v>68379</v>
      </c>
      <c r="I41" s="776">
        <f>+H41/G41</f>
        <v>1.523188986901898</v>
      </c>
      <c r="L41" s="374">
        <v>74943</v>
      </c>
      <c r="M41" s="374">
        <f>+E41-L41</f>
        <v>0</v>
      </c>
    </row>
    <row r="42" spans="1:13" ht="12.75" customHeight="1">
      <c r="A42" s="142"/>
      <c r="B42" s="795"/>
      <c r="C42" s="287" t="s">
        <v>331</v>
      </c>
      <c r="D42" s="796"/>
      <c r="E42" s="798"/>
      <c r="F42" s="790"/>
      <c r="G42" s="792"/>
      <c r="H42" s="794"/>
      <c r="I42" s="777" t="str">
        <f t="shared" si="1"/>
        <v xml:space="preserve">  </v>
      </c>
    </row>
    <row r="43" spans="1:13" ht="39.75" customHeight="1">
      <c r="B43" s="291" t="s">
        <v>332</v>
      </c>
      <c r="C43" s="288" t="s">
        <v>333</v>
      </c>
      <c r="D43" s="378" t="s">
        <v>334</v>
      </c>
      <c r="E43" s="527">
        <f>SUM(E44:E48)</f>
        <v>8283</v>
      </c>
      <c r="F43" s="528">
        <f>SUM(F44:F48)</f>
        <v>9610</v>
      </c>
      <c r="G43" s="527">
        <f t="shared" ref="G43:H43" si="8">SUM(G44:G48)</f>
        <v>4804</v>
      </c>
      <c r="H43" s="528">
        <f t="shared" si="8"/>
        <v>9175</v>
      </c>
      <c r="I43" s="292">
        <f>+H43/G43</f>
        <v>1.9098667776852623</v>
      </c>
    </row>
    <row r="44" spans="1:13" ht="20.100000000000001" customHeight="1">
      <c r="B44" s="271">
        <v>10</v>
      </c>
      <c r="C44" s="270" t="s">
        <v>335</v>
      </c>
      <c r="D44" s="312" t="s">
        <v>336</v>
      </c>
      <c r="E44" s="524">
        <v>7692</v>
      </c>
      <c r="F44" s="522">
        <v>8953</v>
      </c>
      <c r="G44" s="524">
        <v>4476</v>
      </c>
      <c r="H44" s="523">
        <v>8510</v>
      </c>
      <c r="I44" s="269">
        <f>H44/G44</f>
        <v>1.9012511170688113</v>
      </c>
    </row>
    <row r="45" spans="1:13" ht="20.100000000000001" customHeight="1">
      <c r="B45" s="271" t="s">
        <v>337</v>
      </c>
      <c r="C45" s="270" t="s">
        <v>338</v>
      </c>
      <c r="D45" s="312" t="s">
        <v>339</v>
      </c>
      <c r="E45" s="524">
        <v>0</v>
      </c>
      <c r="F45" s="522">
        <v>0</v>
      </c>
      <c r="G45" s="524">
        <v>0</v>
      </c>
      <c r="H45" s="523">
        <v>0</v>
      </c>
      <c r="I45" s="269" t="e">
        <f t="shared" ref="I45:I49" si="9">H45/G45</f>
        <v>#DIV/0!</v>
      </c>
    </row>
    <row r="46" spans="1:13" ht="20.100000000000001" customHeight="1">
      <c r="B46" s="271">
        <v>13</v>
      </c>
      <c r="C46" s="270" t="s">
        <v>340</v>
      </c>
      <c r="D46" s="312" t="s">
        <v>341</v>
      </c>
      <c r="E46" s="524">
        <v>0</v>
      </c>
      <c r="F46" s="522">
        <v>0</v>
      </c>
      <c r="G46" s="524">
        <v>0</v>
      </c>
      <c r="H46" s="523">
        <v>0</v>
      </c>
      <c r="I46" s="269" t="e">
        <f t="shared" si="9"/>
        <v>#DIV/0!</v>
      </c>
    </row>
    <row r="47" spans="1:13" ht="20.100000000000001" customHeight="1">
      <c r="B47" s="271" t="s">
        <v>342</v>
      </c>
      <c r="C47" s="270" t="s">
        <v>343</v>
      </c>
      <c r="D47" s="312" t="s">
        <v>344</v>
      </c>
      <c r="E47" s="524">
        <v>591</v>
      </c>
      <c r="F47" s="522">
        <v>657</v>
      </c>
      <c r="G47" s="524">
        <v>328</v>
      </c>
      <c r="H47" s="523">
        <v>665</v>
      </c>
      <c r="I47" s="269">
        <f t="shared" si="9"/>
        <v>2.0274390243902438</v>
      </c>
    </row>
    <row r="48" spans="1:13" ht="20.100000000000001" customHeight="1">
      <c r="B48" s="271" t="s">
        <v>345</v>
      </c>
      <c r="C48" s="270" t="s">
        <v>346</v>
      </c>
      <c r="D48" s="312" t="s">
        <v>347</v>
      </c>
      <c r="E48" s="524">
        <v>0</v>
      </c>
      <c r="F48" s="522">
        <v>0</v>
      </c>
      <c r="G48" s="524">
        <v>0</v>
      </c>
      <c r="H48" s="523">
        <v>0</v>
      </c>
      <c r="I48" s="269" t="e">
        <f t="shared" si="9"/>
        <v>#DIV/0!</v>
      </c>
    </row>
    <row r="49" spans="1:9" ht="25.5" customHeight="1">
      <c r="A49" s="142"/>
      <c r="B49" s="268">
        <v>14</v>
      </c>
      <c r="C49" s="270" t="s">
        <v>348</v>
      </c>
      <c r="D49" s="312" t="s">
        <v>349</v>
      </c>
      <c r="E49" s="524">
        <v>0</v>
      </c>
      <c r="F49" s="522">
        <v>0</v>
      </c>
      <c r="G49" s="524">
        <v>0</v>
      </c>
      <c r="H49" s="523">
        <v>0</v>
      </c>
      <c r="I49" s="269" t="e">
        <f t="shared" si="9"/>
        <v>#DIV/0!</v>
      </c>
    </row>
    <row r="50" spans="1:9" ht="20.100000000000001" customHeight="1">
      <c r="A50" s="142"/>
      <c r="B50" s="795">
        <v>20</v>
      </c>
      <c r="C50" s="290" t="s">
        <v>350</v>
      </c>
      <c r="D50" s="796" t="s">
        <v>351</v>
      </c>
      <c r="E50" s="798">
        <f>SUM(E52:E56)</f>
        <v>22336</v>
      </c>
      <c r="F50" s="790">
        <f>SUM(F52:F56)</f>
        <v>30727</v>
      </c>
      <c r="G50" s="791">
        <f t="shared" ref="G50:H50" si="10">SUM(G52:G56)</f>
        <v>15362</v>
      </c>
      <c r="H50" s="790">
        <f t="shared" si="10"/>
        <v>25380</v>
      </c>
      <c r="I50" s="776">
        <f>+H50/G50</f>
        <v>1.6521286290847546</v>
      </c>
    </row>
    <row r="51" spans="1:9" ht="12" customHeight="1">
      <c r="A51" s="142"/>
      <c r="B51" s="795"/>
      <c r="C51" s="287" t="s">
        <v>352</v>
      </c>
      <c r="D51" s="796"/>
      <c r="E51" s="798"/>
      <c r="F51" s="790"/>
      <c r="G51" s="792"/>
      <c r="H51" s="790"/>
      <c r="I51" s="777" t="str">
        <f t="shared" si="1"/>
        <v xml:space="preserve">  </v>
      </c>
    </row>
    <row r="52" spans="1:9" ht="20.100000000000001" customHeight="1">
      <c r="A52" s="142"/>
      <c r="B52" s="268">
        <v>204</v>
      </c>
      <c r="C52" s="270" t="s">
        <v>353</v>
      </c>
      <c r="D52" s="312" t="s">
        <v>354</v>
      </c>
      <c r="E52" s="524">
        <v>22336</v>
      </c>
      <c r="F52" s="522">
        <v>30727</v>
      </c>
      <c r="G52" s="524">
        <v>15362</v>
      </c>
      <c r="H52" s="523">
        <v>25380</v>
      </c>
      <c r="I52" s="269">
        <f t="shared" ref="I52:I56" si="11">H52/G52</f>
        <v>1.6521286290847546</v>
      </c>
    </row>
    <row r="53" spans="1:9" ht="20.100000000000001" customHeight="1">
      <c r="A53" s="142"/>
      <c r="B53" s="268">
        <v>205</v>
      </c>
      <c r="C53" s="270" t="s">
        <v>355</v>
      </c>
      <c r="D53" s="312" t="s">
        <v>356</v>
      </c>
      <c r="E53" s="524">
        <v>0</v>
      </c>
      <c r="F53" s="522">
        <v>0</v>
      </c>
      <c r="G53" s="524">
        <v>0</v>
      </c>
      <c r="H53" s="523">
        <v>0</v>
      </c>
      <c r="I53" s="269" t="e">
        <f t="shared" si="11"/>
        <v>#DIV/0!</v>
      </c>
    </row>
    <row r="54" spans="1:9" ht="25.5" customHeight="1">
      <c r="A54" s="142"/>
      <c r="B54" s="268" t="s">
        <v>357</v>
      </c>
      <c r="C54" s="270" t="s">
        <v>358</v>
      </c>
      <c r="D54" s="312" t="s">
        <v>359</v>
      </c>
      <c r="E54" s="524">
        <v>0</v>
      </c>
      <c r="F54" s="522">
        <v>0</v>
      </c>
      <c r="G54" s="524">
        <v>0</v>
      </c>
      <c r="H54" s="523">
        <v>0</v>
      </c>
      <c r="I54" s="269" t="e">
        <f t="shared" si="11"/>
        <v>#DIV/0!</v>
      </c>
    </row>
    <row r="55" spans="1:9" ht="25.5" customHeight="1">
      <c r="A55" s="142"/>
      <c r="B55" s="268" t="s">
        <v>360</v>
      </c>
      <c r="C55" s="270" t="s">
        <v>361</v>
      </c>
      <c r="D55" s="312" t="s">
        <v>362</v>
      </c>
      <c r="E55" s="524">
        <v>0</v>
      </c>
      <c r="F55" s="522">
        <v>0</v>
      </c>
      <c r="G55" s="524">
        <v>0</v>
      </c>
      <c r="H55" s="523">
        <v>0</v>
      </c>
      <c r="I55" s="269" t="e">
        <f t="shared" si="11"/>
        <v>#DIV/0!</v>
      </c>
    </row>
    <row r="56" spans="1:9" ht="20.100000000000001" customHeight="1">
      <c r="A56" s="142"/>
      <c r="B56" s="268">
        <v>206</v>
      </c>
      <c r="C56" s="270" t="s">
        <v>363</v>
      </c>
      <c r="D56" s="312" t="s">
        <v>364</v>
      </c>
      <c r="E56" s="524">
        <v>0</v>
      </c>
      <c r="F56" s="522">
        <v>0</v>
      </c>
      <c r="G56" s="524">
        <v>0</v>
      </c>
      <c r="H56" s="523">
        <v>0</v>
      </c>
      <c r="I56" s="269" t="e">
        <f t="shared" si="11"/>
        <v>#DIV/0!</v>
      </c>
    </row>
    <row r="57" spans="1:9" ht="20.100000000000001" customHeight="1">
      <c r="A57" s="142"/>
      <c r="B57" s="795" t="s">
        <v>365</v>
      </c>
      <c r="C57" s="290" t="s">
        <v>366</v>
      </c>
      <c r="D57" s="796" t="s">
        <v>367</v>
      </c>
      <c r="E57" s="798">
        <f>SUM(E59:E61)</f>
        <v>20284</v>
      </c>
      <c r="F57" s="790">
        <f>SUM(F59:F61)</f>
        <v>19891</v>
      </c>
      <c r="G57" s="791">
        <f t="shared" ref="G57:H57" si="12">SUM(G59:G61)</f>
        <v>9944</v>
      </c>
      <c r="H57" s="790">
        <f t="shared" si="12"/>
        <v>20860</v>
      </c>
      <c r="I57" s="776">
        <f>+H57/G57</f>
        <v>2.0977473853580046</v>
      </c>
    </row>
    <row r="58" spans="1:9" ht="12" customHeight="1">
      <c r="A58" s="142"/>
      <c r="B58" s="795"/>
      <c r="C58" s="287" t="s">
        <v>368</v>
      </c>
      <c r="D58" s="796"/>
      <c r="E58" s="798"/>
      <c r="F58" s="790"/>
      <c r="G58" s="792"/>
      <c r="H58" s="790"/>
      <c r="I58" s="777" t="str">
        <f t="shared" si="1"/>
        <v xml:space="preserve">  </v>
      </c>
    </row>
    <row r="59" spans="1:9" ht="37.5" customHeight="1">
      <c r="B59" s="271" t="s">
        <v>369</v>
      </c>
      <c r="C59" s="270" t="s">
        <v>370</v>
      </c>
      <c r="D59" s="312" t="s">
        <v>371</v>
      </c>
      <c r="E59" s="524">
        <v>19595</v>
      </c>
      <c r="F59" s="523">
        <v>19202</v>
      </c>
      <c r="G59" s="524">
        <v>9600</v>
      </c>
      <c r="H59" s="523">
        <v>20171</v>
      </c>
      <c r="I59" s="269">
        <f t="shared" ref="I59:I61" si="13">H59/G59</f>
        <v>2.1011458333333333</v>
      </c>
    </row>
    <row r="60" spans="1:9" ht="20.100000000000001" customHeight="1">
      <c r="B60" s="271">
        <v>223</v>
      </c>
      <c r="C60" s="270" t="s">
        <v>372</v>
      </c>
      <c r="D60" s="312" t="s">
        <v>373</v>
      </c>
      <c r="E60" s="524">
        <v>689</v>
      </c>
      <c r="F60" s="523">
        <v>689</v>
      </c>
      <c r="G60" s="524">
        <v>344</v>
      </c>
      <c r="H60" s="523">
        <v>689</v>
      </c>
      <c r="I60" s="269">
        <f t="shared" si="13"/>
        <v>2.0029069767441858</v>
      </c>
    </row>
    <row r="61" spans="1:9" ht="25.5" customHeight="1">
      <c r="A61" s="142"/>
      <c r="B61" s="268">
        <v>224</v>
      </c>
      <c r="C61" s="270" t="s">
        <v>374</v>
      </c>
      <c r="D61" s="312" t="s">
        <v>375</v>
      </c>
      <c r="E61" s="524">
        <v>0</v>
      </c>
      <c r="F61" s="523">
        <v>0</v>
      </c>
      <c r="G61" s="524">
        <v>0</v>
      </c>
      <c r="H61" s="523">
        <v>0</v>
      </c>
      <c r="I61" s="269" t="e">
        <f t="shared" si="13"/>
        <v>#DIV/0!</v>
      </c>
    </row>
    <row r="62" spans="1:9" ht="20.100000000000001" customHeight="1">
      <c r="A62" s="142"/>
      <c r="B62" s="795">
        <v>23</v>
      </c>
      <c r="C62" s="290" t="s">
        <v>376</v>
      </c>
      <c r="D62" s="796" t="s">
        <v>377</v>
      </c>
      <c r="E62" s="798">
        <f>SUM(E64:E71)</f>
        <v>3172</v>
      </c>
      <c r="F62" s="790">
        <f>SUM(F64:F71)</f>
        <v>3898</v>
      </c>
      <c r="G62" s="791">
        <f t="shared" ref="G62:H62" si="14">SUM(G64:G71)</f>
        <v>1948</v>
      </c>
      <c r="H62" s="790">
        <f t="shared" si="14"/>
        <v>3173</v>
      </c>
      <c r="I62" s="776">
        <f>+H62/G62</f>
        <v>1.6288501026694044</v>
      </c>
    </row>
    <row r="63" spans="1:9" ht="20.100000000000001" customHeight="1">
      <c r="A63" s="142"/>
      <c r="B63" s="795"/>
      <c r="C63" s="287" t="s">
        <v>378</v>
      </c>
      <c r="D63" s="796"/>
      <c r="E63" s="798"/>
      <c r="F63" s="790"/>
      <c r="G63" s="792"/>
      <c r="H63" s="790"/>
      <c r="I63" s="777" t="str">
        <f t="shared" si="1"/>
        <v xml:space="preserve">  </v>
      </c>
    </row>
    <row r="64" spans="1:9" ht="25.5" customHeight="1">
      <c r="B64" s="271">
        <v>230</v>
      </c>
      <c r="C64" s="270" t="s">
        <v>379</v>
      </c>
      <c r="D64" s="312" t="s">
        <v>380</v>
      </c>
      <c r="E64" s="524">
        <v>0</v>
      </c>
      <c r="F64" s="522">
        <v>0</v>
      </c>
      <c r="G64" s="524">
        <v>0</v>
      </c>
      <c r="H64" s="523">
        <v>0</v>
      </c>
      <c r="I64" s="269" t="e">
        <f t="shared" ref="I64:I76" si="15">H64/G64</f>
        <v>#DIV/0!</v>
      </c>
    </row>
    <row r="65" spans="1:11" ht="25.5" customHeight="1">
      <c r="B65" s="271">
        <v>231</v>
      </c>
      <c r="C65" s="270" t="s">
        <v>381</v>
      </c>
      <c r="D65" s="312" t="s">
        <v>382</v>
      </c>
      <c r="E65" s="524">
        <v>889</v>
      </c>
      <c r="F65" s="522">
        <v>898</v>
      </c>
      <c r="G65" s="524">
        <v>448</v>
      </c>
      <c r="H65" s="523">
        <v>889</v>
      </c>
      <c r="I65" s="269">
        <f t="shared" si="15"/>
        <v>1.984375</v>
      </c>
    </row>
    <row r="66" spans="1:11" ht="20.100000000000001" customHeight="1">
      <c r="B66" s="271" t="s">
        <v>383</v>
      </c>
      <c r="C66" s="270" t="s">
        <v>384</v>
      </c>
      <c r="D66" s="312" t="s">
        <v>385</v>
      </c>
      <c r="E66" s="524">
        <v>2283</v>
      </c>
      <c r="F66" s="522">
        <v>3000</v>
      </c>
      <c r="G66" s="524">
        <v>1500</v>
      </c>
      <c r="H66" s="523">
        <v>2284</v>
      </c>
      <c r="I66" s="269">
        <f t="shared" si="15"/>
        <v>1.5226666666666666</v>
      </c>
    </row>
    <row r="67" spans="1:11" ht="25.5" customHeight="1">
      <c r="B67" s="271" t="s">
        <v>386</v>
      </c>
      <c r="C67" s="270" t="s">
        <v>387</v>
      </c>
      <c r="D67" s="312" t="s">
        <v>388</v>
      </c>
      <c r="E67" s="524">
        <v>0</v>
      </c>
      <c r="F67" s="522">
        <v>0</v>
      </c>
      <c r="G67" s="524">
        <v>0</v>
      </c>
      <c r="H67" s="523">
        <v>0</v>
      </c>
      <c r="I67" s="269" t="e">
        <f t="shared" si="15"/>
        <v>#DIV/0!</v>
      </c>
    </row>
    <row r="68" spans="1:11" ht="25.5" customHeight="1">
      <c r="B68" s="271">
        <v>235</v>
      </c>
      <c r="C68" s="270" t="s">
        <v>389</v>
      </c>
      <c r="D68" s="312" t="s">
        <v>390</v>
      </c>
      <c r="E68" s="524">
        <v>0</v>
      </c>
      <c r="F68" s="522">
        <v>0</v>
      </c>
      <c r="G68" s="524">
        <v>0</v>
      </c>
      <c r="H68" s="523">
        <v>0</v>
      </c>
      <c r="I68" s="269" t="e">
        <f t="shared" si="15"/>
        <v>#DIV/0!</v>
      </c>
    </row>
    <row r="69" spans="1:11" ht="25.5" customHeight="1">
      <c r="B69" s="271" t="s">
        <v>391</v>
      </c>
      <c r="C69" s="270" t="s">
        <v>392</v>
      </c>
      <c r="D69" s="312" t="s">
        <v>393</v>
      </c>
      <c r="E69" s="524">
        <v>0</v>
      </c>
      <c r="F69" s="522">
        <v>0</v>
      </c>
      <c r="G69" s="524">
        <v>0</v>
      </c>
      <c r="H69" s="523">
        <v>0</v>
      </c>
      <c r="I69" s="269" t="e">
        <f t="shared" si="15"/>
        <v>#DIV/0!</v>
      </c>
    </row>
    <row r="70" spans="1:11" ht="25.5" customHeight="1">
      <c r="B70" s="271">
        <v>237</v>
      </c>
      <c r="C70" s="270" t="s">
        <v>394</v>
      </c>
      <c r="D70" s="312" t="s">
        <v>395</v>
      </c>
      <c r="E70" s="524">
        <v>0</v>
      </c>
      <c r="F70" s="522">
        <v>0</v>
      </c>
      <c r="G70" s="524">
        <v>0</v>
      </c>
      <c r="H70" s="523">
        <v>0</v>
      </c>
      <c r="I70" s="269" t="e">
        <f t="shared" si="15"/>
        <v>#DIV/0!</v>
      </c>
    </row>
    <row r="71" spans="1:11" ht="20.100000000000001" customHeight="1">
      <c r="B71" s="271" t="s">
        <v>396</v>
      </c>
      <c r="C71" s="270" t="s">
        <v>397</v>
      </c>
      <c r="D71" s="312" t="s">
        <v>398</v>
      </c>
      <c r="E71" s="524">
        <v>0</v>
      </c>
      <c r="F71" s="522">
        <v>0</v>
      </c>
      <c r="G71" s="524">
        <v>0</v>
      </c>
      <c r="H71" s="523">
        <v>0</v>
      </c>
      <c r="I71" s="269" t="e">
        <f t="shared" si="15"/>
        <v>#DIV/0!</v>
      </c>
    </row>
    <row r="72" spans="1:11" ht="20.100000000000001" customHeight="1">
      <c r="B72" s="271">
        <v>24</v>
      </c>
      <c r="C72" s="270" t="s">
        <v>399</v>
      </c>
      <c r="D72" s="312" t="s">
        <v>400</v>
      </c>
      <c r="E72" s="524">
        <v>10884</v>
      </c>
      <c r="F72" s="523">
        <v>15675</v>
      </c>
      <c r="G72" s="524">
        <v>7836</v>
      </c>
      <c r="H72" s="523">
        <v>7159</v>
      </c>
      <c r="I72" s="269">
        <f t="shared" si="15"/>
        <v>0.91360387953037259</v>
      </c>
    </row>
    <row r="73" spans="1:11" ht="25.5" customHeight="1">
      <c r="B73" s="271" t="s">
        <v>401</v>
      </c>
      <c r="C73" s="270" t="s">
        <v>402</v>
      </c>
      <c r="D73" s="312" t="s">
        <v>403</v>
      </c>
      <c r="E73" s="524">
        <v>9984</v>
      </c>
      <c r="F73" s="523">
        <v>9996</v>
      </c>
      <c r="G73" s="524">
        <v>4998</v>
      </c>
      <c r="H73" s="523">
        <v>2632</v>
      </c>
      <c r="I73" s="269">
        <f t="shared" si="15"/>
        <v>0.5266106442577031</v>
      </c>
    </row>
    <row r="74" spans="1:11" ht="25.5" customHeight="1">
      <c r="B74" s="291"/>
      <c r="C74" s="288" t="s">
        <v>404</v>
      </c>
      <c r="D74" s="378" t="s">
        <v>405</v>
      </c>
      <c r="E74" s="527">
        <f>+E8+E9+E40+E41</f>
        <v>471002</v>
      </c>
      <c r="F74" s="528">
        <f>+F8+F9+F40+F41</f>
        <v>506393</v>
      </c>
      <c r="G74" s="527">
        <f t="shared" ref="G74:H74" si="16">+G8+G9+G40+G41</f>
        <v>253192</v>
      </c>
      <c r="H74" s="528">
        <f t="shared" si="16"/>
        <v>450217</v>
      </c>
      <c r="I74" s="292">
        <f t="shared" si="15"/>
        <v>1.7781643969793675</v>
      </c>
      <c r="J74" s="384">
        <v>450217</v>
      </c>
      <c r="K74" s="374">
        <f>+H74-J74</f>
        <v>0</v>
      </c>
    </row>
    <row r="75" spans="1:11" ht="20.100000000000001" customHeight="1">
      <c r="B75" s="271">
        <v>88</v>
      </c>
      <c r="C75" s="270" t="s">
        <v>406</v>
      </c>
      <c r="D75" s="312" t="s">
        <v>407</v>
      </c>
      <c r="E75" s="524">
        <v>63035</v>
      </c>
      <c r="F75" s="522">
        <v>63035</v>
      </c>
      <c r="G75" s="524">
        <v>31516</v>
      </c>
      <c r="H75" s="523">
        <v>63035</v>
      </c>
      <c r="I75" s="269">
        <f t="shared" si="15"/>
        <v>2.0000951897448913</v>
      </c>
    </row>
    <row r="76" spans="1:11" ht="20.100000000000001" customHeight="1">
      <c r="A76" s="142"/>
      <c r="B76" s="272"/>
      <c r="C76" s="266" t="s">
        <v>56</v>
      </c>
      <c r="D76" s="313"/>
      <c r="E76" s="524"/>
      <c r="F76" s="522"/>
      <c r="G76" s="529"/>
      <c r="H76" s="523"/>
      <c r="I76" s="269" t="e">
        <f t="shared" si="15"/>
        <v>#DIV/0!</v>
      </c>
    </row>
    <row r="77" spans="1:11" ht="20.100000000000001" customHeight="1">
      <c r="A77" s="142"/>
      <c r="B77" s="795"/>
      <c r="C77" s="290" t="s">
        <v>408</v>
      </c>
      <c r="D77" s="796" t="s">
        <v>116</v>
      </c>
      <c r="E77" s="798">
        <f>IF(E79+E80+E81+E82+E83-E84+E85-E88-E89&gt;0,E79+E80+E81+E82+E83-E84+E85+E88-E89,"0")</f>
        <v>122195</v>
      </c>
      <c r="F77" s="790">
        <f>+F79+F80+F81+F82+F83-F84+F85+F88-F89</f>
        <v>107684</v>
      </c>
      <c r="G77" s="791">
        <f>IF(G79+G80+G81+G82+G83-G84+G85-G88-G89&gt;0,G79+G80+G81+G82+G83-G84+G85+G88-G89,"0")</f>
        <v>53842</v>
      </c>
      <c r="H77" s="800">
        <f>IF(H79+H80+H81+H82+H83-H84+H85-H88-H89&gt;0,H79+H80+H81+H82+H83-H84+H85+H88-H89,"0")</f>
        <v>72331</v>
      </c>
      <c r="I77" s="776">
        <f>+H77/G77</f>
        <v>1.3433936332231344</v>
      </c>
    </row>
    <row r="78" spans="1:11" ht="30" customHeight="1">
      <c r="A78" s="142"/>
      <c r="B78" s="795"/>
      <c r="C78" s="287" t="s">
        <v>409</v>
      </c>
      <c r="D78" s="796"/>
      <c r="E78" s="798"/>
      <c r="F78" s="790"/>
      <c r="G78" s="792"/>
      <c r="H78" s="801"/>
      <c r="I78" s="777" t="str">
        <f t="shared" ref="I78:I133" si="17">IFERROR(H78/G78,"  ")</f>
        <v xml:space="preserve">  </v>
      </c>
      <c r="K78" s="374">
        <f>+G79+G80+G81+G82+G83-H84+H85+H88-H89</f>
        <v>-121357</v>
      </c>
    </row>
    <row r="79" spans="1:11" ht="20.100000000000001" customHeight="1">
      <c r="A79" s="142"/>
      <c r="B79" s="268" t="s">
        <v>410</v>
      </c>
      <c r="C79" s="270" t="s">
        <v>411</v>
      </c>
      <c r="D79" s="312" t="s">
        <v>117</v>
      </c>
      <c r="E79" s="524">
        <v>387376</v>
      </c>
      <c r="F79" s="522">
        <v>387376</v>
      </c>
      <c r="G79" s="524">
        <v>193688</v>
      </c>
      <c r="H79" s="523">
        <v>387376</v>
      </c>
      <c r="I79" s="269">
        <f t="shared" ref="I79:I91" si="18">H79/G79</f>
        <v>2</v>
      </c>
    </row>
    <row r="80" spans="1:11" ht="20.100000000000001" customHeight="1">
      <c r="B80" s="271">
        <v>31</v>
      </c>
      <c r="C80" s="270" t="s">
        <v>412</v>
      </c>
      <c r="D80" s="312" t="s">
        <v>118</v>
      </c>
      <c r="E80" s="524">
        <v>0</v>
      </c>
      <c r="F80" s="522">
        <v>0</v>
      </c>
      <c r="G80" s="524">
        <v>0</v>
      </c>
      <c r="H80" s="523">
        <v>0</v>
      </c>
      <c r="I80" s="269" t="e">
        <f t="shared" si="18"/>
        <v>#DIV/0!</v>
      </c>
    </row>
    <row r="81" spans="1:15" ht="20.100000000000001" customHeight="1">
      <c r="B81" s="271">
        <v>306</v>
      </c>
      <c r="C81" s="270" t="s">
        <v>413</v>
      </c>
      <c r="D81" s="312" t="s">
        <v>119</v>
      </c>
      <c r="E81" s="524">
        <v>0</v>
      </c>
      <c r="F81" s="522">
        <v>0</v>
      </c>
      <c r="G81" s="524">
        <v>0</v>
      </c>
      <c r="H81" s="523">
        <v>0</v>
      </c>
      <c r="I81" s="269" t="e">
        <f t="shared" si="18"/>
        <v>#DIV/0!</v>
      </c>
      <c r="O81" s="774" t="str">
        <f>IF(O83+O84+O85+O86+O87-O88+O89-O92-O93&gt;0,O83+O84+O85+O86+O87-O88+O89+O92-O93,"0")</f>
        <v>0</v>
      </c>
    </row>
    <row r="82" spans="1:15" ht="20.100000000000001" customHeight="1">
      <c r="B82" s="271">
        <v>32</v>
      </c>
      <c r="C82" s="270" t="s">
        <v>414</v>
      </c>
      <c r="D82" s="312" t="s">
        <v>120</v>
      </c>
      <c r="E82" s="524">
        <v>0</v>
      </c>
      <c r="F82" s="522">
        <v>0</v>
      </c>
      <c r="G82" s="524">
        <v>0</v>
      </c>
      <c r="H82" s="523">
        <v>0</v>
      </c>
      <c r="I82" s="269" t="e">
        <f t="shared" si="18"/>
        <v>#DIV/0!</v>
      </c>
      <c r="O82" s="775"/>
    </row>
    <row r="83" spans="1:15" ht="67.5" customHeight="1">
      <c r="B83" s="271" t="s">
        <v>415</v>
      </c>
      <c r="C83" s="270" t="s">
        <v>416</v>
      </c>
      <c r="D83" s="312" t="s">
        <v>121</v>
      </c>
      <c r="E83" s="524">
        <v>0</v>
      </c>
      <c r="F83" s="522">
        <v>0</v>
      </c>
      <c r="G83" s="524">
        <v>0</v>
      </c>
      <c r="H83" s="523">
        <v>0</v>
      </c>
      <c r="I83" s="269" t="e">
        <f t="shared" si="18"/>
        <v>#DIV/0!</v>
      </c>
    </row>
    <row r="84" spans="1:15" ht="49.5" customHeight="1">
      <c r="B84" s="271" t="s">
        <v>417</v>
      </c>
      <c r="C84" s="270" t="s">
        <v>418</v>
      </c>
      <c r="D84" s="312" t="s">
        <v>122</v>
      </c>
      <c r="E84" s="524">
        <v>0</v>
      </c>
      <c r="F84" s="522">
        <v>0</v>
      </c>
      <c r="G84" s="524">
        <v>0</v>
      </c>
      <c r="H84" s="523">
        <v>0</v>
      </c>
      <c r="I84" s="269" t="e">
        <f t="shared" si="18"/>
        <v>#DIV/0!</v>
      </c>
    </row>
    <row r="85" spans="1:15" ht="20.100000000000001" customHeight="1">
      <c r="B85" s="291">
        <v>34</v>
      </c>
      <c r="C85" s="288" t="s">
        <v>419</v>
      </c>
      <c r="D85" s="378" t="s">
        <v>123</v>
      </c>
      <c r="E85" s="527">
        <f>SUM(E86:E87)</f>
        <v>0</v>
      </c>
      <c r="F85" s="528">
        <f>SUM(F86:F88)</f>
        <v>0</v>
      </c>
      <c r="G85" s="527">
        <f t="shared" ref="G85:H85" si="19">SUM(G86:G87)</f>
        <v>0</v>
      </c>
      <c r="H85" s="528">
        <f t="shared" si="19"/>
        <v>0</v>
      </c>
      <c r="I85" s="292" t="e">
        <f t="shared" si="18"/>
        <v>#DIV/0!</v>
      </c>
    </row>
    <row r="86" spans="1:15" ht="20.100000000000001" customHeight="1">
      <c r="B86" s="271">
        <v>340</v>
      </c>
      <c r="C86" s="270" t="s">
        <v>133</v>
      </c>
      <c r="D86" s="312" t="s">
        <v>124</v>
      </c>
      <c r="E86" s="524">
        <v>0</v>
      </c>
      <c r="F86" s="522">
        <v>0</v>
      </c>
      <c r="G86" s="524">
        <v>0</v>
      </c>
      <c r="H86" s="523">
        <v>0</v>
      </c>
      <c r="I86" s="269" t="e">
        <f t="shared" si="18"/>
        <v>#DIV/0!</v>
      </c>
    </row>
    <row r="87" spans="1:15" ht="20.100000000000001" customHeight="1">
      <c r="B87" s="271">
        <v>341</v>
      </c>
      <c r="C87" s="270" t="s">
        <v>420</v>
      </c>
      <c r="D87" s="312" t="s">
        <v>125</v>
      </c>
      <c r="E87" s="524">
        <v>0</v>
      </c>
      <c r="F87" s="522">
        <v>0</v>
      </c>
      <c r="G87" s="524">
        <v>0</v>
      </c>
      <c r="H87" s="523">
        <v>0</v>
      </c>
      <c r="I87" s="269" t="e">
        <f t="shared" si="18"/>
        <v>#DIV/0!</v>
      </c>
    </row>
    <row r="88" spans="1:15" ht="20.100000000000001" customHeight="1">
      <c r="B88" s="271"/>
      <c r="C88" s="270" t="s">
        <v>421</v>
      </c>
      <c r="D88" s="312" t="s">
        <v>126</v>
      </c>
      <c r="E88" s="524">
        <v>0</v>
      </c>
      <c r="F88" s="522">
        <v>0</v>
      </c>
      <c r="G88" s="524">
        <v>0</v>
      </c>
      <c r="H88" s="523">
        <v>0</v>
      </c>
      <c r="I88" s="269" t="e">
        <f t="shared" si="18"/>
        <v>#DIV/0!</v>
      </c>
    </row>
    <row r="89" spans="1:15" ht="20.100000000000001" customHeight="1">
      <c r="B89" s="291">
        <v>35</v>
      </c>
      <c r="C89" s="288" t="s">
        <v>422</v>
      </c>
      <c r="D89" s="378" t="s">
        <v>127</v>
      </c>
      <c r="E89" s="527">
        <f t="shared" ref="E89:H89" si="20">SUM(E90:E91)</f>
        <v>265181</v>
      </c>
      <c r="F89" s="528">
        <f>+F90+F91</f>
        <v>279692</v>
      </c>
      <c r="G89" s="527">
        <f t="shared" si="20"/>
        <v>139846</v>
      </c>
      <c r="H89" s="528">
        <f t="shared" si="20"/>
        <v>315045</v>
      </c>
      <c r="I89" s="292">
        <f t="shared" si="18"/>
        <v>2.2527995080302619</v>
      </c>
    </row>
    <row r="90" spans="1:15" ht="20.100000000000001" customHeight="1">
      <c r="B90" s="271">
        <v>350</v>
      </c>
      <c r="C90" s="270" t="s">
        <v>423</v>
      </c>
      <c r="D90" s="312" t="s">
        <v>128</v>
      </c>
      <c r="E90" s="524">
        <v>213242</v>
      </c>
      <c r="F90" s="522">
        <v>279692</v>
      </c>
      <c r="G90" s="524">
        <v>139846</v>
      </c>
      <c r="H90" s="523">
        <v>265181</v>
      </c>
      <c r="I90" s="269">
        <f t="shared" si="18"/>
        <v>1.8962358594453899</v>
      </c>
    </row>
    <row r="91" spans="1:15" ht="20.100000000000001" customHeight="1">
      <c r="A91" s="142"/>
      <c r="B91" s="268">
        <v>351</v>
      </c>
      <c r="C91" s="270" t="s">
        <v>139</v>
      </c>
      <c r="D91" s="312" t="s">
        <v>129</v>
      </c>
      <c r="E91" s="524">
        <v>51939</v>
      </c>
      <c r="F91" s="522">
        <v>0</v>
      </c>
      <c r="G91" s="524">
        <v>0</v>
      </c>
      <c r="H91" s="523">
        <v>49864</v>
      </c>
      <c r="I91" s="269" t="e">
        <f t="shared" si="18"/>
        <v>#DIV/0!</v>
      </c>
    </row>
    <row r="92" spans="1:15" ht="22.5" customHeight="1">
      <c r="A92" s="142"/>
      <c r="B92" s="795"/>
      <c r="C92" s="290" t="s">
        <v>424</v>
      </c>
      <c r="D92" s="796" t="s">
        <v>130</v>
      </c>
      <c r="E92" s="798">
        <f t="shared" ref="E92" si="21">+E94+E99+E108</f>
        <v>32628</v>
      </c>
      <c r="F92" s="790">
        <f>+F94+F99+F108</f>
        <v>20239</v>
      </c>
      <c r="G92" s="791">
        <f t="shared" ref="G92:H92" si="22">+G94+G99+G108</f>
        <v>10118</v>
      </c>
      <c r="H92" s="793">
        <f t="shared" si="22"/>
        <v>38898</v>
      </c>
      <c r="I92" s="778">
        <f>+H92/G92</f>
        <v>3.8444356592211899</v>
      </c>
    </row>
    <row r="93" spans="1:15" ht="13.5" customHeight="1">
      <c r="A93" s="142"/>
      <c r="B93" s="795"/>
      <c r="C93" s="287" t="s">
        <v>425</v>
      </c>
      <c r="D93" s="796"/>
      <c r="E93" s="798"/>
      <c r="F93" s="790"/>
      <c r="G93" s="792"/>
      <c r="H93" s="794"/>
      <c r="I93" s="779" t="str">
        <f t="shared" si="17"/>
        <v xml:space="preserve">  </v>
      </c>
    </row>
    <row r="94" spans="1:15" ht="20.100000000000001" customHeight="1">
      <c r="A94" s="142"/>
      <c r="B94" s="795">
        <v>40</v>
      </c>
      <c r="C94" s="290" t="s">
        <v>426</v>
      </c>
      <c r="D94" s="796" t="s">
        <v>131</v>
      </c>
      <c r="E94" s="798">
        <f t="shared" ref="E94" si="23">SUM(E96:E98)</f>
        <v>32628</v>
      </c>
      <c r="F94" s="790">
        <f>SUM(F96:F98)</f>
        <v>20239</v>
      </c>
      <c r="G94" s="791">
        <f t="shared" ref="G94:H94" si="24">SUM(G96:G98)</f>
        <v>10118</v>
      </c>
      <c r="H94" s="790">
        <f t="shared" si="24"/>
        <v>38898</v>
      </c>
      <c r="I94" s="778">
        <f>+H94/G94</f>
        <v>3.8444356592211899</v>
      </c>
    </row>
    <row r="95" spans="1:15" ht="14.25" customHeight="1">
      <c r="A95" s="142"/>
      <c r="B95" s="795"/>
      <c r="C95" s="287" t="s">
        <v>427</v>
      </c>
      <c r="D95" s="796"/>
      <c r="E95" s="798"/>
      <c r="F95" s="790"/>
      <c r="G95" s="792"/>
      <c r="H95" s="790"/>
      <c r="I95" s="779" t="str">
        <f t="shared" si="17"/>
        <v xml:space="preserve">  </v>
      </c>
    </row>
    <row r="96" spans="1:15" ht="25.5" customHeight="1">
      <c r="A96" s="142"/>
      <c r="B96" s="268">
        <v>404</v>
      </c>
      <c r="C96" s="270" t="s">
        <v>428</v>
      </c>
      <c r="D96" s="312" t="s">
        <v>132</v>
      </c>
      <c r="E96" s="524">
        <v>8422</v>
      </c>
      <c r="F96" s="522">
        <v>9580</v>
      </c>
      <c r="G96" s="524">
        <v>4790</v>
      </c>
      <c r="H96" s="523">
        <v>15082</v>
      </c>
      <c r="I96" s="269">
        <f t="shared" ref="I96:I98" si="25">H96/G96</f>
        <v>3.1486430062630482</v>
      </c>
    </row>
    <row r="97" spans="1:21" ht="20.100000000000001" customHeight="1">
      <c r="A97" s="142"/>
      <c r="B97" s="268">
        <v>400</v>
      </c>
      <c r="C97" s="270" t="s">
        <v>429</v>
      </c>
      <c r="D97" s="312" t="s">
        <v>134</v>
      </c>
      <c r="E97" s="524">
        <v>0</v>
      </c>
      <c r="F97" s="522">
        <v>0</v>
      </c>
      <c r="G97" s="524">
        <v>0</v>
      </c>
      <c r="H97" s="523">
        <v>0</v>
      </c>
      <c r="I97" s="269" t="e">
        <f t="shared" si="25"/>
        <v>#DIV/0!</v>
      </c>
    </row>
    <row r="98" spans="1:21" ht="20.100000000000001" customHeight="1">
      <c r="A98" s="142"/>
      <c r="B98" s="268" t="s">
        <v>430</v>
      </c>
      <c r="C98" s="270" t="s">
        <v>431</v>
      </c>
      <c r="D98" s="312" t="s">
        <v>135</v>
      </c>
      <c r="E98" s="524">
        <v>24206</v>
      </c>
      <c r="F98" s="522">
        <v>10659</v>
      </c>
      <c r="G98" s="524">
        <v>5328</v>
      </c>
      <c r="H98" s="523">
        <v>23816</v>
      </c>
      <c r="I98" s="269">
        <f t="shared" si="25"/>
        <v>4.46996996996997</v>
      </c>
    </row>
    <row r="99" spans="1:21" ht="20.100000000000001" customHeight="1">
      <c r="A99" s="142"/>
      <c r="B99" s="795">
        <v>41</v>
      </c>
      <c r="C99" s="290" t="s">
        <v>432</v>
      </c>
      <c r="D99" s="796" t="s">
        <v>136</v>
      </c>
      <c r="E99" s="798">
        <f t="shared" ref="E99" si="26">SUM(E101:E107)</f>
        <v>0</v>
      </c>
      <c r="F99" s="790">
        <f>SUM(F101:F107)</f>
        <v>0</v>
      </c>
      <c r="G99" s="791">
        <f t="shared" ref="G99:H99" si="27">SUM(G101:G107)</f>
        <v>0</v>
      </c>
      <c r="H99" s="790">
        <f t="shared" si="27"/>
        <v>0</v>
      </c>
      <c r="I99" s="776" t="e">
        <f>+H99/G99</f>
        <v>#DIV/0!</v>
      </c>
    </row>
    <row r="100" spans="1:21" ht="12" customHeight="1">
      <c r="A100" s="142"/>
      <c r="B100" s="795"/>
      <c r="C100" s="287" t="s">
        <v>433</v>
      </c>
      <c r="D100" s="796"/>
      <c r="E100" s="798"/>
      <c r="F100" s="790"/>
      <c r="G100" s="792"/>
      <c r="H100" s="790"/>
      <c r="I100" s="777" t="str">
        <f t="shared" si="17"/>
        <v xml:space="preserve">  </v>
      </c>
    </row>
    <row r="101" spans="1:21" ht="20.100000000000001" customHeight="1">
      <c r="B101" s="271">
        <v>410</v>
      </c>
      <c r="C101" s="270" t="s">
        <v>434</v>
      </c>
      <c r="D101" s="312" t="s">
        <v>137</v>
      </c>
      <c r="E101" s="524">
        <v>0</v>
      </c>
      <c r="F101" s="522">
        <v>0</v>
      </c>
      <c r="G101" s="524">
        <v>0</v>
      </c>
      <c r="H101" s="523">
        <v>0</v>
      </c>
      <c r="I101" s="269" t="e">
        <f t="shared" ref="I101:I110" si="28">H101/G101</f>
        <v>#DIV/0!</v>
      </c>
    </row>
    <row r="102" spans="1:21" ht="36.75" customHeight="1">
      <c r="B102" s="271" t="s">
        <v>435</v>
      </c>
      <c r="C102" s="270" t="s">
        <v>436</v>
      </c>
      <c r="D102" s="312" t="s">
        <v>138</v>
      </c>
      <c r="E102" s="524">
        <v>0</v>
      </c>
      <c r="F102" s="522">
        <v>0</v>
      </c>
      <c r="G102" s="524">
        <v>0</v>
      </c>
      <c r="H102" s="523">
        <v>0</v>
      </c>
      <c r="I102" s="269" t="e">
        <f t="shared" si="28"/>
        <v>#DIV/0!</v>
      </c>
    </row>
    <row r="103" spans="1:21" ht="39" customHeight="1">
      <c r="B103" s="271" t="s">
        <v>435</v>
      </c>
      <c r="C103" s="270" t="s">
        <v>437</v>
      </c>
      <c r="D103" s="312" t="s">
        <v>140</v>
      </c>
      <c r="E103" s="524">
        <v>0</v>
      </c>
      <c r="F103" s="522">
        <v>0</v>
      </c>
      <c r="G103" s="524">
        <v>0</v>
      </c>
      <c r="H103" s="523">
        <v>0</v>
      </c>
      <c r="I103" s="269" t="e">
        <f t="shared" si="28"/>
        <v>#DIV/0!</v>
      </c>
    </row>
    <row r="104" spans="1:21" ht="25.5" customHeight="1">
      <c r="B104" s="271" t="s">
        <v>438</v>
      </c>
      <c r="C104" s="270" t="s">
        <v>439</v>
      </c>
      <c r="D104" s="312" t="s">
        <v>141</v>
      </c>
      <c r="E104" s="524">
        <v>0</v>
      </c>
      <c r="F104" s="522">
        <v>0</v>
      </c>
      <c r="G104" s="524">
        <v>0</v>
      </c>
      <c r="H104" s="523">
        <v>0</v>
      </c>
      <c r="I104" s="269" t="e">
        <f t="shared" si="28"/>
        <v>#DIV/0!</v>
      </c>
      <c r="T104" s="774">
        <f t="shared" ref="T104:U104" si="29">+T106+T107+T116+T117+T125++T130+T131</f>
        <v>0</v>
      </c>
      <c r="U104" s="774">
        <f t="shared" si="29"/>
        <v>0</v>
      </c>
    </row>
    <row r="105" spans="1:21" ht="25.5" customHeight="1">
      <c r="B105" s="271" t="s">
        <v>440</v>
      </c>
      <c r="C105" s="270" t="s">
        <v>441</v>
      </c>
      <c r="D105" s="312" t="s">
        <v>142</v>
      </c>
      <c r="E105" s="524">
        <v>0</v>
      </c>
      <c r="F105" s="522">
        <v>0</v>
      </c>
      <c r="G105" s="524">
        <v>0</v>
      </c>
      <c r="H105" s="523">
        <v>0</v>
      </c>
      <c r="I105" s="269" t="e">
        <f t="shared" si="28"/>
        <v>#DIV/0!</v>
      </c>
      <c r="T105" s="775"/>
      <c r="U105" s="775"/>
    </row>
    <row r="106" spans="1:21" ht="20.100000000000001" customHeight="1">
      <c r="B106" s="271">
        <v>413</v>
      </c>
      <c r="C106" s="270" t="s">
        <v>442</v>
      </c>
      <c r="D106" s="312" t="s">
        <v>143</v>
      </c>
      <c r="E106" s="524">
        <v>0</v>
      </c>
      <c r="F106" s="522">
        <v>0</v>
      </c>
      <c r="G106" s="524">
        <v>0</v>
      </c>
      <c r="H106" s="523">
        <v>0</v>
      </c>
      <c r="I106" s="269" t="e">
        <f t="shared" si="28"/>
        <v>#DIV/0!</v>
      </c>
    </row>
    <row r="107" spans="1:21" ht="20.100000000000001" customHeight="1">
      <c r="B107" s="271">
        <v>419</v>
      </c>
      <c r="C107" s="270" t="s">
        <v>443</v>
      </c>
      <c r="D107" s="312" t="s">
        <v>144</v>
      </c>
      <c r="E107" s="524">
        <v>0</v>
      </c>
      <c r="F107" s="522">
        <v>0</v>
      </c>
      <c r="G107" s="524">
        <v>0</v>
      </c>
      <c r="H107" s="523">
        <v>0</v>
      </c>
      <c r="I107" s="269" t="e">
        <f t="shared" si="28"/>
        <v>#DIV/0!</v>
      </c>
    </row>
    <row r="108" spans="1:21" ht="33.75" customHeight="1">
      <c r="B108" s="271" t="s">
        <v>444</v>
      </c>
      <c r="C108" s="270" t="s">
        <v>759</v>
      </c>
      <c r="D108" s="312" t="s">
        <v>145</v>
      </c>
      <c r="E108" s="530">
        <v>0</v>
      </c>
      <c r="F108" s="522">
        <v>0</v>
      </c>
      <c r="G108" s="524">
        <v>0</v>
      </c>
      <c r="H108" s="523">
        <v>0</v>
      </c>
      <c r="I108" s="269" t="e">
        <f t="shared" si="28"/>
        <v>#DIV/0!</v>
      </c>
    </row>
    <row r="109" spans="1:21" ht="20.100000000000001" customHeight="1">
      <c r="B109" s="271">
        <v>498</v>
      </c>
      <c r="C109" s="270" t="s">
        <v>445</v>
      </c>
      <c r="D109" s="312" t="s">
        <v>146</v>
      </c>
      <c r="E109" s="524">
        <v>0</v>
      </c>
      <c r="F109" s="522">
        <v>0</v>
      </c>
      <c r="G109" s="524">
        <v>0</v>
      </c>
      <c r="H109" s="523">
        <v>0</v>
      </c>
      <c r="I109" s="269" t="e">
        <f t="shared" si="28"/>
        <v>#DIV/0!</v>
      </c>
    </row>
    <row r="110" spans="1:21" ht="26.4" customHeight="1">
      <c r="A110" s="142"/>
      <c r="B110" s="268" t="s">
        <v>446</v>
      </c>
      <c r="C110" s="270" t="s">
        <v>783</v>
      </c>
      <c r="D110" s="312" t="s">
        <v>147</v>
      </c>
      <c r="E110" s="524">
        <v>0</v>
      </c>
      <c r="F110" s="522">
        <v>49441</v>
      </c>
      <c r="G110" s="524">
        <v>24720</v>
      </c>
      <c r="H110" s="523">
        <v>0</v>
      </c>
      <c r="I110" s="269">
        <f t="shared" si="28"/>
        <v>0</v>
      </c>
    </row>
    <row r="111" spans="1:21" ht="23.25" customHeight="1">
      <c r="A111" s="142"/>
      <c r="B111" s="795"/>
      <c r="C111" s="290" t="s">
        <v>447</v>
      </c>
      <c r="D111" s="796" t="s">
        <v>148</v>
      </c>
      <c r="E111" s="798">
        <f t="shared" ref="E111" si="30">+E113+E114+E123+E124+E132++E137+E138</f>
        <v>316179</v>
      </c>
      <c r="F111" s="790">
        <f>+F113+F114+F123+F124+F132+F137+F138</f>
        <v>329029</v>
      </c>
      <c r="G111" s="791">
        <f t="shared" ref="G111:H111" si="31">+G113+G114+G123+G124+G132++G137+G138</f>
        <v>164512</v>
      </c>
      <c r="H111" s="793">
        <f t="shared" si="31"/>
        <v>338988</v>
      </c>
      <c r="I111" s="776">
        <f>+H111/G111</f>
        <v>2.0605670103092781</v>
      </c>
    </row>
    <row r="112" spans="1:21" ht="13.5" customHeight="1">
      <c r="A112" s="142"/>
      <c r="B112" s="795"/>
      <c r="C112" s="287" t="s">
        <v>448</v>
      </c>
      <c r="D112" s="796"/>
      <c r="E112" s="798"/>
      <c r="F112" s="790"/>
      <c r="G112" s="792"/>
      <c r="H112" s="794"/>
      <c r="I112" s="777" t="str">
        <f t="shared" si="17"/>
        <v xml:space="preserve">  </v>
      </c>
    </row>
    <row r="113" spans="1:9" ht="20.100000000000001" customHeight="1">
      <c r="A113" s="142"/>
      <c r="B113" s="268">
        <v>467</v>
      </c>
      <c r="C113" s="270" t="s">
        <v>449</v>
      </c>
      <c r="D113" s="312" t="s">
        <v>149</v>
      </c>
      <c r="E113" s="524">
        <v>0</v>
      </c>
      <c r="F113" s="522">
        <v>0</v>
      </c>
      <c r="G113" s="524">
        <v>0</v>
      </c>
      <c r="H113" s="523">
        <v>0</v>
      </c>
      <c r="I113" s="269" t="e">
        <f>H113/G113</f>
        <v>#DIV/0!</v>
      </c>
    </row>
    <row r="114" spans="1:9" ht="20.100000000000001" customHeight="1">
      <c r="A114" s="142"/>
      <c r="B114" s="795" t="s">
        <v>450</v>
      </c>
      <c r="C114" s="290" t="s">
        <v>451</v>
      </c>
      <c r="D114" s="796" t="s">
        <v>150</v>
      </c>
      <c r="E114" s="798">
        <f>SUM(E116:E122)</f>
        <v>0</v>
      </c>
      <c r="F114" s="790">
        <f>SUM(F116:F122)</f>
        <v>0</v>
      </c>
      <c r="G114" s="791">
        <f t="shared" ref="G114:H114" si="32">SUM(G116:G122)</f>
        <v>0</v>
      </c>
      <c r="H114" s="790">
        <f t="shared" si="32"/>
        <v>0</v>
      </c>
      <c r="I114" s="776" t="e">
        <f>+H114/G114</f>
        <v>#DIV/0!</v>
      </c>
    </row>
    <row r="115" spans="1:9" ht="15" customHeight="1">
      <c r="A115" s="142"/>
      <c r="B115" s="795"/>
      <c r="C115" s="287" t="s">
        <v>452</v>
      </c>
      <c r="D115" s="796"/>
      <c r="E115" s="798"/>
      <c r="F115" s="790"/>
      <c r="G115" s="792"/>
      <c r="H115" s="790"/>
      <c r="I115" s="777" t="str">
        <f t="shared" si="17"/>
        <v xml:space="preserve">  </v>
      </c>
    </row>
    <row r="116" spans="1:9" ht="25.5" customHeight="1">
      <c r="A116" s="142"/>
      <c r="B116" s="268" t="s">
        <v>453</v>
      </c>
      <c r="C116" s="270" t="s">
        <v>454</v>
      </c>
      <c r="D116" s="312" t="s">
        <v>151</v>
      </c>
      <c r="E116" s="524">
        <v>0</v>
      </c>
      <c r="F116" s="522">
        <v>0</v>
      </c>
      <c r="G116" s="524">
        <v>0</v>
      </c>
      <c r="H116" s="523">
        <v>0</v>
      </c>
      <c r="I116" s="269" t="e">
        <f t="shared" ref="I116:I123" si="33">H116/G116</f>
        <v>#DIV/0!</v>
      </c>
    </row>
    <row r="117" spans="1:9" ht="25.5" customHeight="1">
      <c r="B117" s="271" t="s">
        <v>453</v>
      </c>
      <c r="C117" s="270" t="s">
        <v>455</v>
      </c>
      <c r="D117" s="312" t="s">
        <v>152</v>
      </c>
      <c r="E117" s="524">
        <v>0</v>
      </c>
      <c r="F117" s="522">
        <v>0</v>
      </c>
      <c r="G117" s="524">
        <v>0</v>
      </c>
      <c r="H117" s="523">
        <v>0</v>
      </c>
      <c r="I117" s="269" t="e">
        <f t="shared" si="33"/>
        <v>#DIV/0!</v>
      </c>
    </row>
    <row r="118" spans="1:9" ht="35.1" customHeight="1">
      <c r="B118" s="271" t="s">
        <v>456</v>
      </c>
      <c r="C118" s="270" t="s">
        <v>457</v>
      </c>
      <c r="D118" s="312" t="s">
        <v>153</v>
      </c>
      <c r="E118" s="524">
        <v>0</v>
      </c>
      <c r="F118" s="522">
        <v>0</v>
      </c>
      <c r="G118" s="524">
        <v>0</v>
      </c>
      <c r="H118" s="523">
        <v>0</v>
      </c>
      <c r="I118" s="269" t="e">
        <f t="shared" si="33"/>
        <v>#DIV/0!</v>
      </c>
    </row>
    <row r="119" spans="1:9" ht="35.1" customHeight="1">
      <c r="B119" s="271" t="s">
        <v>458</v>
      </c>
      <c r="C119" s="270" t="s">
        <v>459</v>
      </c>
      <c r="D119" s="312" t="s">
        <v>154</v>
      </c>
      <c r="E119" s="524">
        <v>0</v>
      </c>
      <c r="F119" s="522">
        <v>0</v>
      </c>
      <c r="G119" s="524">
        <v>0</v>
      </c>
      <c r="H119" s="523">
        <v>0</v>
      </c>
      <c r="I119" s="269" t="e">
        <f t="shared" si="33"/>
        <v>#DIV/0!</v>
      </c>
    </row>
    <row r="120" spans="1:9" ht="35.1" customHeight="1">
      <c r="B120" s="271" t="s">
        <v>460</v>
      </c>
      <c r="C120" s="270" t="s">
        <v>461</v>
      </c>
      <c r="D120" s="312" t="s">
        <v>155</v>
      </c>
      <c r="E120" s="524">
        <v>0</v>
      </c>
      <c r="F120" s="522">
        <v>0</v>
      </c>
      <c r="G120" s="524">
        <v>0</v>
      </c>
      <c r="H120" s="523">
        <v>0</v>
      </c>
      <c r="I120" s="269" t="e">
        <f t="shared" si="33"/>
        <v>#DIV/0!</v>
      </c>
    </row>
    <row r="121" spans="1:9" ht="20.100000000000001" customHeight="1">
      <c r="B121" s="271">
        <v>426</v>
      </c>
      <c r="C121" s="270" t="s">
        <v>462</v>
      </c>
      <c r="D121" s="312" t="s">
        <v>156</v>
      </c>
      <c r="E121" s="524">
        <v>0</v>
      </c>
      <c r="F121" s="522">
        <v>0</v>
      </c>
      <c r="G121" s="524">
        <v>0</v>
      </c>
      <c r="H121" s="523">
        <v>0</v>
      </c>
      <c r="I121" s="269" t="e">
        <f t="shared" si="33"/>
        <v>#DIV/0!</v>
      </c>
    </row>
    <row r="122" spans="1:9" ht="20.100000000000001" customHeight="1">
      <c r="B122" s="271">
        <v>428</v>
      </c>
      <c r="C122" s="270" t="s">
        <v>463</v>
      </c>
      <c r="D122" s="312" t="s">
        <v>157</v>
      </c>
      <c r="E122" s="524">
        <v>0</v>
      </c>
      <c r="F122" s="522">
        <v>0</v>
      </c>
      <c r="G122" s="524">
        <v>0</v>
      </c>
      <c r="H122" s="523">
        <v>0</v>
      </c>
      <c r="I122" s="269" t="e">
        <f t="shared" si="33"/>
        <v>#DIV/0!</v>
      </c>
    </row>
    <row r="123" spans="1:9" ht="20.100000000000001" customHeight="1">
      <c r="B123" s="271">
        <v>430</v>
      </c>
      <c r="C123" s="270" t="s">
        <v>464</v>
      </c>
      <c r="D123" s="312" t="s">
        <v>158</v>
      </c>
      <c r="E123" s="524">
        <v>134</v>
      </c>
      <c r="F123" s="522">
        <v>134</v>
      </c>
      <c r="G123" s="524">
        <v>66</v>
      </c>
      <c r="H123" s="523">
        <v>126</v>
      </c>
      <c r="I123" s="269">
        <f t="shared" si="33"/>
        <v>1.9090909090909092</v>
      </c>
    </row>
    <row r="124" spans="1:9" ht="20.100000000000001" customHeight="1">
      <c r="A124" s="142"/>
      <c r="B124" s="795" t="s">
        <v>465</v>
      </c>
      <c r="C124" s="290" t="s">
        <v>466</v>
      </c>
      <c r="D124" s="796" t="s">
        <v>159</v>
      </c>
      <c r="E124" s="798">
        <f t="shared" ref="E124" si="34">SUM(E126:E131)</f>
        <v>297735</v>
      </c>
      <c r="F124" s="790">
        <f>SUM(F126:F131)</f>
        <v>304904</v>
      </c>
      <c r="G124" s="791">
        <f t="shared" ref="G124:H124" si="35">SUM(G126:G131)</f>
        <v>152452</v>
      </c>
      <c r="H124" s="790">
        <f t="shared" si="35"/>
        <v>319749</v>
      </c>
      <c r="I124" s="776">
        <f>+H124/G124</f>
        <v>2.0973749114475377</v>
      </c>
    </row>
    <row r="125" spans="1:9" ht="12.75" customHeight="1">
      <c r="A125" s="142"/>
      <c r="B125" s="795"/>
      <c r="C125" s="287" t="s">
        <v>467</v>
      </c>
      <c r="D125" s="796"/>
      <c r="E125" s="798"/>
      <c r="F125" s="790"/>
      <c r="G125" s="792"/>
      <c r="H125" s="790"/>
      <c r="I125" s="777" t="str">
        <f t="shared" si="17"/>
        <v xml:space="preserve">  </v>
      </c>
    </row>
    <row r="126" spans="1:9" ht="24.75" customHeight="1">
      <c r="B126" s="271" t="s">
        <v>468</v>
      </c>
      <c r="C126" s="270" t="s">
        <v>469</v>
      </c>
      <c r="D126" s="312" t="s">
        <v>160</v>
      </c>
      <c r="E126" s="524">
        <v>0</v>
      </c>
      <c r="F126" s="522">
        <v>0</v>
      </c>
      <c r="G126" s="524">
        <v>0</v>
      </c>
      <c r="H126" s="523">
        <v>0</v>
      </c>
      <c r="I126" s="269" t="e">
        <f t="shared" ref="I126:I131" si="36">H126/G126</f>
        <v>#DIV/0!</v>
      </c>
    </row>
    <row r="127" spans="1:9" ht="24.75" customHeight="1">
      <c r="B127" s="271" t="s">
        <v>470</v>
      </c>
      <c r="C127" s="270" t="s">
        <v>471</v>
      </c>
      <c r="D127" s="312" t="s">
        <v>161</v>
      </c>
      <c r="E127" s="524">
        <v>0</v>
      </c>
      <c r="F127" s="522">
        <v>0</v>
      </c>
      <c r="G127" s="524">
        <v>0</v>
      </c>
      <c r="H127" s="523">
        <v>0</v>
      </c>
      <c r="I127" s="269" t="e">
        <f t="shared" si="36"/>
        <v>#DIV/0!</v>
      </c>
    </row>
    <row r="128" spans="1:9" ht="20.100000000000001" customHeight="1">
      <c r="B128" s="271">
        <v>435</v>
      </c>
      <c r="C128" s="270" t="s">
        <v>472</v>
      </c>
      <c r="D128" s="312" t="s">
        <v>162</v>
      </c>
      <c r="E128" s="524">
        <v>297735</v>
      </c>
      <c r="F128" s="523">
        <v>304904</v>
      </c>
      <c r="G128" s="524">
        <v>152452</v>
      </c>
      <c r="H128" s="523">
        <v>319749</v>
      </c>
      <c r="I128" s="269">
        <f t="shared" si="36"/>
        <v>2.0973749114475377</v>
      </c>
    </row>
    <row r="129" spans="1:11" ht="20.100000000000001" customHeight="1">
      <c r="B129" s="271">
        <v>436</v>
      </c>
      <c r="C129" s="270" t="s">
        <v>473</v>
      </c>
      <c r="D129" s="312" t="s">
        <v>163</v>
      </c>
      <c r="E129" s="524">
        <v>0</v>
      </c>
      <c r="F129" s="522">
        <v>0</v>
      </c>
      <c r="G129" s="524">
        <v>0</v>
      </c>
      <c r="H129" s="523">
        <v>0</v>
      </c>
      <c r="I129" s="269" t="e">
        <f t="shared" si="36"/>
        <v>#DIV/0!</v>
      </c>
    </row>
    <row r="130" spans="1:11" ht="20.100000000000001" customHeight="1">
      <c r="B130" s="271" t="s">
        <v>474</v>
      </c>
      <c r="C130" s="270" t="s">
        <v>475</v>
      </c>
      <c r="D130" s="312" t="s">
        <v>164</v>
      </c>
      <c r="E130" s="524">
        <v>0</v>
      </c>
      <c r="F130" s="522">
        <v>0</v>
      </c>
      <c r="G130" s="524">
        <v>0</v>
      </c>
      <c r="H130" s="523">
        <v>0</v>
      </c>
      <c r="I130" s="269" t="e">
        <f t="shared" si="36"/>
        <v>#DIV/0!</v>
      </c>
    </row>
    <row r="131" spans="1:11" ht="20.100000000000001" customHeight="1">
      <c r="B131" s="271" t="s">
        <v>474</v>
      </c>
      <c r="C131" s="270" t="s">
        <v>476</v>
      </c>
      <c r="D131" s="312" t="s">
        <v>165</v>
      </c>
      <c r="E131" s="524">
        <v>0</v>
      </c>
      <c r="F131" s="522">
        <v>0</v>
      </c>
      <c r="G131" s="524">
        <v>0</v>
      </c>
      <c r="H131" s="523">
        <v>0</v>
      </c>
      <c r="I131" s="269" t="e">
        <f t="shared" si="36"/>
        <v>#DIV/0!</v>
      </c>
    </row>
    <row r="132" spans="1:11" ht="20.100000000000001" customHeight="1">
      <c r="A132" s="142"/>
      <c r="B132" s="795" t="s">
        <v>477</v>
      </c>
      <c r="C132" s="290" t="s">
        <v>478</v>
      </c>
      <c r="D132" s="796" t="s">
        <v>166</v>
      </c>
      <c r="E132" s="798">
        <f t="shared" ref="E132" si="37">SUM(E134:E136)</f>
        <v>18046</v>
      </c>
      <c r="F132" s="790">
        <f>SUM(F134:F136)</f>
        <v>23691</v>
      </c>
      <c r="G132" s="791">
        <f t="shared" ref="G132:H132" si="38">SUM(G134:G136)</f>
        <v>11844</v>
      </c>
      <c r="H132" s="790">
        <f t="shared" si="38"/>
        <v>18813</v>
      </c>
      <c r="I132" s="776">
        <f>+H132/G132</f>
        <v>1.5883991894630192</v>
      </c>
    </row>
    <row r="133" spans="1:11" ht="15.75" customHeight="1">
      <c r="A133" s="142"/>
      <c r="B133" s="795"/>
      <c r="C133" s="287" t="s">
        <v>479</v>
      </c>
      <c r="D133" s="796"/>
      <c r="E133" s="798"/>
      <c r="F133" s="790"/>
      <c r="G133" s="792"/>
      <c r="H133" s="790"/>
      <c r="I133" s="777" t="str">
        <f t="shared" si="17"/>
        <v xml:space="preserve">  </v>
      </c>
    </row>
    <row r="134" spans="1:11" ht="20.100000000000001" customHeight="1">
      <c r="B134" s="271" t="s">
        <v>480</v>
      </c>
      <c r="C134" s="270" t="s">
        <v>481</v>
      </c>
      <c r="D134" s="312" t="s">
        <v>167</v>
      </c>
      <c r="E134" s="524">
        <v>11405</v>
      </c>
      <c r="F134" s="522">
        <v>14948</v>
      </c>
      <c r="G134" s="524">
        <v>7474</v>
      </c>
      <c r="H134" s="523">
        <v>12217</v>
      </c>
      <c r="I134" s="269">
        <f t="shared" ref="I134:I138" si="39">H134/G134</f>
        <v>1.6345999464811345</v>
      </c>
    </row>
    <row r="135" spans="1:11" ht="24.75" customHeight="1">
      <c r="B135" s="271" t="s">
        <v>482</v>
      </c>
      <c r="C135" s="270" t="s">
        <v>483</v>
      </c>
      <c r="D135" s="312" t="s">
        <v>168</v>
      </c>
      <c r="E135" s="524">
        <v>6641</v>
      </c>
      <c r="F135" s="523">
        <v>8743</v>
      </c>
      <c r="G135" s="524">
        <v>4370</v>
      </c>
      <c r="H135" s="523">
        <v>6596</v>
      </c>
      <c r="I135" s="269">
        <f t="shared" si="39"/>
        <v>1.5093821510297483</v>
      </c>
    </row>
    <row r="136" spans="1:11" ht="20.100000000000001" customHeight="1">
      <c r="B136" s="271">
        <v>481</v>
      </c>
      <c r="C136" s="270" t="s">
        <v>484</v>
      </c>
      <c r="D136" s="312" t="s">
        <v>169</v>
      </c>
      <c r="E136" s="524">
        <v>0</v>
      </c>
      <c r="F136" s="522">
        <v>0</v>
      </c>
      <c r="G136" s="524">
        <v>0</v>
      </c>
      <c r="H136" s="523">
        <v>0</v>
      </c>
      <c r="I136" s="269" t="e">
        <f t="shared" si="39"/>
        <v>#DIV/0!</v>
      </c>
    </row>
    <row r="137" spans="1:11" ht="36.75" customHeight="1">
      <c r="B137" s="271">
        <v>427</v>
      </c>
      <c r="C137" s="270" t="s">
        <v>485</v>
      </c>
      <c r="D137" s="312" t="s">
        <v>170</v>
      </c>
      <c r="E137" s="524">
        <v>0</v>
      </c>
      <c r="F137" s="522">
        <v>0</v>
      </c>
      <c r="G137" s="524">
        <v>0</v>
      </c>
      <c r="H137" s="523">
        <v>0</v>
      </c>
      <c r="I137" s="269" t="e">
        <f t="shared" si="39"/>
        <v>#DIV/0!</v>
      </c>
    </row>
    <row r="138" spans="1:11" ht="36.75" customHeight="1">
      <c r="A138" s="142"/>
      <c r="B138" s="268" t="s">
        <v>486</v>
      </c>
      <c r="C138" s="270" t="s">
        <v>782</v>
      </c>
      <c r="D138" s="312" t="s">
        <v>171</v>
      </c>
      <c r="E138" s="524">
        <v>264</v>
      </c>
      <c r="F138" s="522">
        <v>300</v>
      </c>
      <c r="G138" s="524">
        <v>150</v>
      </c>
      <c r="H138" s="523">
        <v>300</v>
      </c>
      <c r="I138" s="269">
        <f t="shared" si="39"/>
        <v>2</v>
      </c>
    </row>
    <row r="139" spans="1:11" ht="20.100000000000001" customHeight="1">
      <c r="A139" s="142"/>
      <c r="B139" s="795"/>
      <c r="C139" s="290" t="s">
        <v>487</v>
      </c>
      <c r="D139" s="796" t="s">
        <v>172</v>
      </c>
      <c r="E139" s="798" t="str">
        <f>+IF(E92+E109+E110+E111-E74&gt;0,"F92+F109+F110+F111-F74","0")</f>
        <v>0</v>
      </c>
      <c r="F139" s="790">
        <v>0</v>
      </c>
      <c r="G139" s="791" t="str">
        <f>+IF(G92+G109+G110+G111-G74&gt;0,"F92+F109+F110+F111-F74","0")</f>
        <v>0</v>
      </c>
      <c r="H139" s="790" t="str">
        <f>+IF(H92+H109+H110+H111-H74&gt;0,"F92+F109+F110+F111-F74","0")</f>
        <v>0</v>
      </c>
      <c r="I139" s="776" t="e">
        <f>+H139/G139</f>
        <v>#DIV/0!</v>
      </c>
    </row>
    <row r="140" spans="1:11" ht="23.25" customHeight="1">
      <c r="A140" s="142"/>
      <c r="B140" s="795"/>
      <c r="C140" s="287" t="s">
        <v>488</v>
      </c>
      <c r="D140" s="796"/>
      <c r="E140" s="798"/>
      <c r="F140" s="790"/>
      <c r="G140" s="792"/>
      <c r="H140" s="790"/>
      <c r="I140" s="777" t="str">
        <f t="shared" ref="I140:I142" si="40">IFERROR(H140/G140,"  ")</f>
        <v xml:space="preserve">  </v>
      </c>
    </row>
    <row r="141" spans="1:11" ht="20.100000000000001" customHeight="1">
      <c r="A141" s="142"/>
      <c r="B141" s="795"/>
      <c r="C141" s="290" t="s">
        <v>489</v>
      </c>
      <c r="D141" s="796" t="s">
        <v>173</v>
      </c>
      <c r="E141" s="797">
        <f>+E77+E92+E109+E114+E110+E111-E139</f>
        <v>471002</v>
      </c>
      <c r="F141" s="790">
        <f>+F77+F92+F109+F110+F111-F139</f>
        <v>506393</v>
      </c>
      <c r="G141" s="791">
        <f t="shared" ref="G141:H141" si="41">+G77+G92+G109+G110+G111+G139</f>
        <v>253192</v>
      </c>
      <c r="H141" s="790">
        <f t="shared" si="41"/>
        <v>450217</v>
      </c>
      <c r="I141" s="776">
        <f>+H141/G141</f>
        <v>1.7781643969793675</v>
      </c>
      <c r="J141" s="780">
        <v>450217</v>
      </c>
      <c r="K141" s="781">
        <f>+H141-J141</f>
        <v>0</v>
      </c>
    </row>
    <row r="142" spans="1:11" ht="14.25" customHeight="1">
      <c r="A142" s="142"/>
      <c r="B142" s="795"/>
      <c r="C142" s="287" t="s">
        <v>490</v>
      </c>
      <c r="D142" s="796"/>
      <c r="E142" s="797"/>
      <c r="F142" s="790"/>
      <c r="G142" s="792"/>
      <c r="H142" s="790"/>
      <c r="I142" s="777" t="str">
        <f t="shared" si="40"/>
        <v xml:space="preserve">  </v>
      </c>
      <c r="J142" s="780"/>
      <c r="K142" s="781"/>
    </row>
    <row r="143" spans="1:11" ht="20.100000000000001" customHeight="1" thickBot="1">
      <c r="A143" s="142"/>
      <c r="B143" s="273">
        <v>89</v>
      </c>
      <c r="C143" s="282" t="s">
        <v>491</v>
      </c>
      <c r="D143" s="314" t="s">
        <v>174</v>
      </c>
      <c r="E143" s="531">
        <f>+E75</f>
        <v>63035</v>
      </c>
      <c r="F143" s="532">
        <v>63035</v>
      </c>
      <c r="G143" s="531">
        <f>+G75</f>
        <v>31516</v>
      </c>
      <c r="H143" s="533">
        <f>+H75</f>
        <v>63035</v>
      </c>
      <c r="I143" s="274">
        <f>+H143/G143</f>
        <v>2.0000951897448913</v>
      </c>
    </row>
    <row r="144" spans="1:11" ht="18">
      <c r="D144" s="275"/>
      <c r="E144" s="276"/>
      <c r="F144" s="276"/>
      <c r="G144" s="276"/>
      <c r="H144" s="276"/>
      <c r="I144" s="275"/>
    </row>
    <row r="145" spans="2:8">
      <c r="B145" s="799" t="s">
        <v>820</v>
      </c>
      <c r="C145" s="799"/>
      <c r="E145" s="436">
        <f>+E143-E75</f>
        <v>0</v>
      </c>
      <c r="F145" s="436">
        <f t="shared" ref="F145:H145" si="42">+F143-F75</f>
        <v>0</v>
      </c>
      <c r="G145" s="436">
        <f t="shared" si="42"/>
        <v>0</v>
      </c>
      <c r="H145" s="436">
        <f t="shared" si="42"/>
        <v>0</v>
      </c>
    </row>
    <row r="147" spans="2:8">
      <c r="G147" s="611">
        <f>+G141</f>
        <v>253192</v>
      </c>
      <c r="H147" s="600">
        <f>+H141</f>
        <v>450217</v>
      </c>
    </row>
    <row r="148" spans="2:8">
      <c r="G148" s="611">
        <f>+G74</f>
        <v>253192</v>
      </c>
      <c r="H148" s="600">
        <f>+H74</f>
        <v>450217</v>
      </c>
    </row>
    <row r="150" spans="2:8">
      <c r="G150" s="600"/>
    </row>
    <row r="151" spans="2:8">
      <c r="G151" s="600"/>
    </row>
  </sheetData>
  <mergeCells count="141">
    <mergeCell ref="B145:C145"/>
    <mergeCell ref="H92:H93"/>
    <mergeCell ref="H77:H78"/>
    <mergeCell ref="H111:H112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F3:G3"/>
    <mergeCell ref="B28:B29"/>
    <mergeCell ref="D28:D29"/>
    <mergeCell ref="E28:E29"/>
    <mergeCell ref="F28:F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B77:B78"/>
    <mergeCell ref="D77:D78"/>
    <mergeCell ref="E77:E78"/>
    <mergeCell ref="F77:F78"/>
    <mergeCell ref="G77:G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H28:H29"/>
    <mergeCell ref="G28:G29"/>
    <mergeCell ref="H41:H42"/>
    <mergeCell ref="O81:O82"/>
    <mergeCell ref="T104:T105"/>
    <mergeCell ref="U104:U105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J141:J142"/>
    <mergeCell ref="K141:K14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148"/>
  <sheetViews>
    <sheetView showGridLines="0" topLeftCell="A37" workbookViewId="0">
      <selection activeCell="G46" sqref="G46"/>
    </sheetView>
  </sheetViews>
  <sheetFormatPr defaultColWidth="9.109375" defaultRowHeight="15.6"/>
  <cols>
    <col min="1" max="1" width="3" style="11" customWidth="1"/>
    <col min="2" max="2" width="18.6640625" style="233" customWidth="1"/>
    <col min="3" max="3" width="69.6640625" style="233" customWidth="1"/>
    <col min="4" max="4" width="9.109375" style="233"/>
    <col min="5" max="6" width="15.6640625" style="233" customWidth="1"/>
    <col min="7" max="8" width="18.33203125" style="260" customWidth="1"/>
    <col min="9" max="9" width="16.5546875" style="258" customWidth="1"/>
    <col min="10" max="10" width="6.6640625" style="389" customWidth="1"/>
    <col min="11" max="11" width="5.6640625" style="389" customWidth="1"/>
    <col min="12" max="12" width="5.6640625" style="388" customWidth="1"/>
    <col min="13" max="259" width="9.109375" style="11"/>
    <col min="260" max="260" width="3" style="11" customWidth="1"/>
    <col min="261" max="261" width="18.6640625" style="11" customWidth="1"/>
    <col min="262" max="262" width="69.6640625" style="11" customWidth="1"/>
    <col min="263" max="263" width="9.109375" style="11"/>
    <col min="264" max="265" width="15.6640625" style="11" customWidth="1"/>
    <col min="266" max="515" width="9.109375" style="11"/>
    <col min="516" max="516" width="3" style="11" customWidth="1"/>
    <col min="517" max="517" width="18.6640625" style="11" customWidth="1"/>
    <col min="518" max="518" width="69.6640625" style="11" customWidth="1"/>
    <col min="519" max="519" width="9.109375" style="11"/>
    <col min="520" max="521" width="15.6640625" style="11" customWidth="1"/>
    <col min="522" max="771" width="9.109375" style="11"/>
    <col min="772" max="772" width="3" style="11" customWidth="1"/>
    <col min="773" max="773" width="18.6640625" style="11" customWidth="1"/>
    <col min="774" max="774" width="69.6640625" style="11" customWidth="1"/>
    <col min="775" max="775" width="9.109375" style="11"/>
    <col min="776" max="777" width="15.6640625" style="11" customWidth="1"/>
    <col min="778" max="1027" width="9.109375" style="11"/>
    <col min="1028" max="1028" width="3" style="11" customWidth="1"/>
    <col min="1029" max="1029" width="18.6640625" style="11" customWidth="1"/>
    <col min="1030" max="1030" width="69.6640625" style="11" customWidth="1"/>
    <col min="1031" max="1031" width="9.109375" style="11"/>
    <col min="1032" max="1033" width="15.6640625" style="11" customWidth="1"/>
    <col min="1034" max="1283" width="9.109375" style="11"/>
    <col min="1284" max="1284" width="3" style="11" customWidth="1"/>
    <col min="1285" max="1285" width="18.6640625" style="11" customWidth="1"/>
    <col min="1286" max="1286" width="69.6640625" style="11" customWidth="1"/>
    <col min="1287" max="1287" width="9.109375" style="11"/>
    <col min="1288" max="1289" width="15.6640625" style="11" customWidth="1"/>
    <col min="1290" max="1539" width="9.109375" style="11"/>
    <col min="1540" max="1540" width="3" style="11" customWidth="1"/>
    <col min="1541" max="1541" width="18.6640625" style="11" customWidth="1"/>
    <col min="1542" max="1542" width="69.6640625" style="11" customWidth="1"/>
    <col min="1543" max="1543" width="9.109375" style="11"/>
    <col min="1544" max="1545" width="15.6640625" style="11" customWidth="1"/>
    <col min="1546" max="1795" width="9.109375" style="11"/>
    <col min="1796" max="1796" width="3" style="11" customWidth="1"/>
    <col min="1797" max="1797" width="18.6640625" style="11" customWidth="1"/>
    <col min="1798" max="1798" width="69.6640625" style="11" customWidth="1"/>
    <col min="1799" max="1799" width="9.109375" style="11"/>
    <col min="1800" max="1801" width="15.6640625" style="11" customWidth="1"/>
    <col min="1802" max="2051" width="9.109375" style="11"/>
    <col min="2052" max="2052" width="3" style="11" customWidth="1"/>
    <col min="2053" max="2053" width="18.6640625" style="11" customWidth="1"/>
    <col min="2054" max="2054" width="69.6640625" style="11" customWidth="1"/>
    <col min="2055" max="2055" width="9.109375" style="11"/>
    <col min="2056" max="2057" width="15.6640625" style="11" customWidth="1"/>
    <col min="2058" max="2307" width="9.109375" style="11"/>
    <col min="2308" max="2308" width="3" style="11" customWidth="1"/>
    <col min="2309" max="2309" width="18.6640625" style="11" customWidth="1"/>
    <col min="2310" max="2310" width="69.6640625" style="11" customWidth="1"/>
    <col min="2311" max="2311" width="9.109375" style="11"/>
    <col min="2312" max="2313" width="15.6640625" style="11" customWidth="1"/>
    <col min="2314" max="2563" width="9.109375" style="11"/>
    <col min="2564" max="2564" width="3" style="11" customWidth="1"/>
    <col min="2565" max="2565" width="18.6640625" style="11" customWidth="1"/>
    <col min="2566" max="2566" width="69.6640625" style="11" customWidth="1"/>
    <col min="2567" max="2567" width="9.109375" style="11"/>
    <col min="2568" max="2569" width="15.6640625" style="11" customWidth="1"/>
    <col min="2570" max="2819" width="9.109375" style="11"/>
    <col min="2820" max="2820" width="3" style="11" customWidth="1"/>
    <col min="2821" max="2821" width="18.6640625" style="11" customWidth="1"/>
    <col min="2822" max="2822" width="69.6640625" style="11" customWidth="1"/>
    <col min="2823" max="2823" width="9.109375" style="11"/>
    <col min="2824" max="2825" width="15.6640625" style="11" customWidth="1"/>
    <col min="2826" max="3075" width="9.109375" style="11"/>
    <col min="3076" max="3076" width="3" style="11" customWidth="1"/>
    <col min="3077" max="3077" width="18.6640625" style="11" customWidth="1"/>
    <col min="3078" max="3078" width="69.6640625" style="11" customWidth="1"/>
    <col min="3079" max="3079" width="9.109375" style="11"/>
    <col min="3080" max="3081" width="15.6640625" style="11" customWidth="1"/>
    <col min="3082" max="3331" width="9.109375" style="11"/>
    <col min="3332" max="3332" width="3" style="11" customWidth="1"/>
    <col min="3333" max="3333" width="18.6640625" style="11" customWidth="1"/>
    <col min="3334" max="3334" width="69.6640625" style="11" customWidth="1"/>
    <col min="3335" max="3335" width="9.109375" style="11"/>
    <col min="3336" max="3337" width="15.6640625" style="11" customWidth="1"/>
    <col min="3338" max="3587" width="9.109375" style="11"/>
    <col min="3588" max="3588" width="3" style="11" customWidth="1"/>
    <col min="3589" max="3589" width="18.6640625" style="11" customWidth="1"/>
    <col min="3590" max="3590" width="69.6640625" style="11" customWidth="1"/>
    <col min="3591" max="3591" width="9.109375" style="11"/>
    <col min="3592" max="3593" width="15.6640625" style="11" customWidth="1"/>
    <col min="3594" max="3843" width="9.109375" style="11"/>
    <col min="3844" max="3844" width="3" style="11" customWidth="1"/>
    <col min="3845" max="3845" width="18.6640625" style="11" customWidth="1"/>
    <col min="3846" max="3846" width="69.6640625" style="11" customWidth="1"/>
    <col min="3847" max="3847" width="9.109375" style="11"/>
    <col min="3848" max="3849" width="15.6640625" style="11" customWidth="1"/>
    <col min="3850" max="4099" width="9.109375" style="11"/>
    <col min="4100" max="4100" width="3" style="11" customWidth="1"/>
    <col min="4101" max="4101" width="18.6640625" style="11" customWidth="1"/>
    <col min="4102" max="4102" width="69.6640625" style="11" customWidth="1"/>
    <col min="4103" max="4103" width="9.109375" style="11"/>
    <col min="4104" max="4105" width="15.6640625" style="11" customWidth="1"/>
    <col min="4106" max="4355" width="9.109375" style="11"/>
    <col min="4356" max="4356" width="3" style="11" customWidth="1"/>
    <col min="4357" max="4357" width="18.6640625" style="11" customWidth="1"/>
    <col min="4358" max="4358" width="69.6640625" style="11" customWidth="1"/>
    <col min="4359" max="4359" width="9.109375" style="11"/>
    <col min="4360" max="4361" width="15.6640625" style="11" customWidth="1"/>
    <col min="4362" max="4611" width="9.109375" style="11"/>
    <col min="4612" max="4612" width="3" style="11" customWidth="1"/>
    <col min="4613" max="4613" width="18.6640625" style="11" customWidth="1"/>
    <col min="4614" max="4614" width="69.6640625" style="11" customWidth="1"/>
    <col min="4615" max="4615" width="9.109375" style="11"/>
    <col min="4616" max="4617" width="15.6640625" style="11" customWidth="1"/>
    <col min="4618" max="4867" width="9.109375" style="11"/>
    <col min="4868" max="4868" width="3" style="11" customWidth="1"/>
    <col min="4869" max="4869" width="18.6640625" style="11" customWidth="1"/>
    <col min="4870" max="4870" width="69.6640625" style="11" customWidth="1"/>
    <col min="4871" max="4871" width="9.109375" style="11"/>
    <col min="4872" max="4873" width="15.6640625" style="11" customWidth="1"/>
    <col min="4874" max="5123" width="9.109375" style="11"/>
    <col min="5124" max="5124" width="3" style="11" customWidth="1"/>
    <col min="5125" max="5125" width="18.6640625" style="11" customWidth="1"/>
    <col min="5126" max="5126" width="69.6640625" style="11" customWidth="1"/>
    <col min="5127" max="5127" width="9.109375" style="11"/>
    <col min="5128" max="5129" width="15.6640625" style="11" customWidth="1"/>
    <col min="5130" max="5379" width="9.109375" style="11"/>
    <col min="5380" max="5380" width="3" style="11" customWidth="1"/>
    <col min="5381" max="5381" width="18.6640625" style="11" customWidth="1"/>
    <col min="5382" max="5382" width="69.6640625" style="11" customWidth="1"/>
    <col min="5383" max="5383" width="9.109375" style="11"/>
    <col min="5384" max="5385" width="15.6640625" style="11" customWidth="1"/>
    <col min="5386" max="5635" width="9.109375" style="11"/>
    <col min="5636" max="5636" width="3" style="11" customWidth="1"/>
    <col min="5637" max="5637" width="18.6640625" style="11" customWidth="1"/>
    <col min="5638" max="5638" width="69.6640625" style="11" customWidth="1"/>
    <col min="5639" max="5639" width="9.109375" style="11"/>
    <col min="5640" max="5641" width="15.6640625" style="11" customWidth="1"/>
    <col min="5642" max="5891" width="9.109375" style="11"/>
    <col min="5892" max="5892" width="3" style="11" customWidth="1"/>
    <col min="5893" max="5893" width="18.6640625" style="11" customWidth="1"/>
    <col min="5894" max="5894" width="69.6640625" style="11" customWidth="1"/>
    <col min="5895" max="5895" width="9.109375" style="11"/>
    <col min="5896" max="5897" width="15.6640625" style="11" customWidth="1"/>
    <col min="5898" max="6147" width="9.109375" style="11"/>
    <col min="6148" max="6148" width="3" style="11" customWidth="1"/>
    <col min="6149" max="6149" width="18.6640625" style="11" customWidth="1"/>
    <col min="6150" max="6150" width="69.6640625" style="11" customWidth="1"/>
    <col min="6151" max="6151" width="9.109375" style="11"/>
    <col min="6152" max="6153" width="15.6640625" style="11" customWidth="1"/>
    <col min="6154" max="6403" width="9.109375" style="11"/>
    <col min="6404" max="6404" width="3" style="11" customWidth="1"/>
    <col min="6405" max="6405" width="18.6640625" style="11" customWidth="1"/>
    <col min="6406" max="6406" width="69.6640625" style="11" customWidth="1"/>
    <col min="6407" max="6407" width="9.109375" style="11"/>
    <col min="6408" max="6409" width="15.6640625" style="11" customWidth="1"/>
    <col min="6410" max="6659" width="9.109375" style="11"/>
    <col min="6660" max="6660" width="3" style="11" customWidth="1"/>
    <col min="6661" max="6661" width="18.6640625" style="11" customWidth="1"/>
    <col min="6662" max="6662" width="69.6640625" style="11" customWidth="1"/>
    <col min="6663" max="6663" width="9.109375" style="11"/>
    <col min="6664" max="6665" width="15.6640625" style="11" customWidth="1"/>
    <col min="6666" max="6915" width="9.109375" style="11"/>
    <col min="6916" max="6916" width="3" style="11" customWidth="1"/>
    <col min="6917" max="6917" width="18.6640625" style="11" customWidth="1"/>
    <col min="6918" max="6918" width="69.6640625" style="11" customWidth="1"/>
    <col min="6919" max="6919" width="9.109375" style="11"/>
    <col min="6920" max="6921" width="15.6640625" style="11" customWidth="1"/>
    <col min="6922" max="7171" width="9.109375" style="11"/>
    <col min="7172" max="7172" width="3" style="11" customWidth="1"/>
    <col min="7173" max="7173" width="18.6640625" style="11" customWidth="1"/>
    <col min="7174" max="7174" width="69.6640625" style="11" customWidth="1"/>
    <col min="7175" max="7175" width="9.109375" style="11"/>
    <col min="7176" max="7177" width="15.6640625" style="11" customWidth="1"/>
    <col min="7178" max="7427" width="9.109375" style="11"/>
    <col min="7428" max="7428" width="3" style="11" customWidth="1"/>
    <col min="7429" max="7429" width="18.6640625" style="11" customWidth="1"/>
    <col min="7430" max="7430" width="69.6640625" style="11" customWidth="1"/>
    <col min="7431" max="7431" width="9.109375" style="11"/>
    <col min="7432" max="7433" width="15.6640625" style="11" customWidth="1"/>
    <col min="7434" max="7683" width="9.109375" style="11"/>
    <col min="7684" max="7684" width="3" style="11" customWidth="1"/>
    <col min="7685" max="7685" width="18.6640625" style="11" customWidth="1"/>
    <col min="7686" max="7686" width="69.6640625" style="11" customWidth="1"/>
    <col min="7687" max="7687" width="9.109375" style="11"/>
    <col min="7688" max="7689" width="15.6640625" style="11" customWidth="1"/>
    <col min="7690" max="7939" width="9.109375" style="11"/>
    <col min="7940" max="7940" width="3" style="11" customWidth="1"/>
    <col min="7941" max="7941" width="18.6640625" style="11" customWidth="1"/>
    <col min="7942" max="7942" width="69.6640625" style="11" customWidth="1"/>
    <col min="7943" max="7943" width="9.109375" style="11"/>
    <col min="7944" max="7945" width="15.6640625" style="11" customWidth="1"/>
    <col min="7946" max="8195" width="9.109375" style="11"/>
    <col min="8196" max="8196" width="3" style="11" customWidth="1"/>
    <col min="8197" max="8197" width="18.6640625" style="11" customWidth="1"/>
    <col min="8198" max="8198" width="69.6640625" style="11" customWidth="1"/>
    <col min="8199" max="8199" width="9.109375" style="11"/>
    <col min="8200" max="8201" width="15.6640625" style="11" customWidth="1"/>
    <col min="8202" max="8451" width="9.109375" style="11"/>
    <col min="8452" max="8452" width="3" style="11" customWidth="1"/>
    <col min="8453" max="8453" width="18.6640625" style="11" customWidth="1"/>
    <col min="8454" max="8454" width="69.6640625" style="11" customWidth="1"/>
    <col min="8455" max="8455" width="9.109375" style="11"/>
    <col min="8456" max="8457" width="15.6640625" style="11" customWidth="1"/>
    <col min="8458" max="8707" width="9.109375" style="11"/>
    <col min="8708" max="8708" width="3" style="11" customWidth="1"/>
    <col min="8709" max="8709" width="18.6640625" style="11" customWidth="1"/>
    <col min="8710" max="8710" width="69.6640625" style="11" customWidth="1"/>
    <col min="8711" max="8711" width="9.109375" style="11"/>
    <col min="8712" max="8713" width="15.6640625" style="11" customWidth="1"/>
    <col min="8714" max="8963" width="9.109375" style="11"/>
    <col min="8964" max="8964" width="3" style="11" customWidth="1"/>
    <col min="8965" max="8965" width="18.6640625" style="11" customWidth="1"/>
    <col min="8966" max="8966" width="69.6640625" style="11" customWidth="1"/>
    <col min="8967" max="8967" width="9.109375" style="11"/>
    <col min="8968" max="8969" width="15.6640625" style="11" customWidth="1"/>
    <col min="8970" max="9219" width="9.109375" style="11"/>
    <col min="9220" max="9220" width="3" style="11" customWidth="1"/>
    <col min="9221" max="9221" width="18.6640625" style="11" customWidth="1"/>
    <col min="9222" max="9222" width="69.6640625" style="11" customWidth="1"/>
    <col min="9223" max="9223" width="9.109375" style="11"/>
    <col min="9224" max="9225" width="15.6640625" style="11" customWidth="1"/>
    <col min="9226" max="9475" width="9.109375" style="11"/>
    <col min="9476" max="9476" width="3" style="11" customWidth="1"/>
    <col min="9477" max="9477" width="18.6640625" style="11" customWidth="1"/>
    <col min="9478" max="9478" width="69.6640625" style="11" customWidth="1"/>
    <col min="9479" max="9479" width="9.109375" style="11"/>
    <col min="9480" max="9481" width="15.6640625" style="11" customWidth="1"/>
    <col min="9482" max="9731" width="9.109375" style="11"/>
    <col min="9732" max="9732" width="3" style="11" customWidth="1"/>
    <col min="9733" max="9733" width="18.6640625" style="11" customWidth="1"/>
    <col min="9734" max="9734" width="69.6640625" style="11" customWidth="1"/>
    <col min="9735" max="9735" width="9.109375" style="11"/>
    <col min="9736" max="9737" width="15.6640625" style="11" customWidth="1"/>
    <col min="9738" max="9987" width="9.109375" style="11"/>
    <col min="9988" max="9988" width="3" style="11" customWidth="1"/>
    <col min="9989" max="9989" width="18.6640625" style="11" customWidth="1"/>
    <col min="9990" max="9990" width="69.6640625" style="11" customWidth="1"/>
    <col min="9991" max="9991" width="9.109375" style="11"/>
    <col min="9992" max="9993" width="15.6640625" style="11" customWidth="1"/>
    <col min="9994" max="10243" width="9.109375" style="11"/>
    <col min="10244" max="10244" width="3" style="11" customWidth="1"/>
    <col min="10245" max="10245" width="18.6640625" style="11" customWidth="1"/>
    <col min="10246" max="10246" width="69.6640625" style="11" customWidth="1"/>
    <col min="10247" max="10247" width="9.109375" style="11"/>
    <col min="10248" max="10249" width="15.6640625" style="11" customWidth="1"/>
    <col min="10250" max="10499" width="9.109375" style="11"/>
    <col min="10500" max="10500" width="3" style="11" customWidth="1"/>
    <col min="10501" max="10501" width="18.6640625" style="11" customWidth="1"/>
    <col min="10502" max="10502" width="69.6640625" style="11" customWidth="1"/>
    <col min="10503" max="10503" width="9.109375" style="11"/>
    <col min="10504" max="10505" width="15.6640625" style="11" customWidth="1"/>
    <col min="10506" max="10755" width="9.109375" style="11"/>
    <col min="10756" max="10756" width="3" style="11" customWidth="1"/>
    <col min="10757" max="10757" width="18.6640625" style="11" customWidth="1"/>
    <col min="10758" max="10758" width="69.6640625" style="11" customWidth="1"/>
    <col min="10759" max="10759" width="9.109375" style="11"/>
    <col min="10760" max="10761" width="15.6640625" style="11" customWidth="1"/>
    <col min="10762" max="11011" width="9.109375" style="11"/>
    <col min="11012" max="11012" width="3" style="11" customWidth="1"/>
    <col min="11013" max="11013" width="18.6640625" style="11" customWidth="1"/>
    <col min="11014" max="11014" width="69.6640625" style="11" customWidth="1"/>
    <col min="11015" max="11015" width="9.109375" style="11"/>
    <col min="11016" max="11017" width="15.6640625" style="11" customWidth="1"/>
    <col min="11018" max="11267" width="9.109375" style="11"/>
    <col min="11268" max="11268" width="3" style="11" customWidth="1"/>
    <col min="11269" max="11269" width="18.6640625" style="11" customWidth="1"/>
    <col min="11270" max="11270" width="69.6640625" style="11" customWidth="1"/>
    <col min="11271" max="11271" width="9.109375" style="11"/>
    <col min="11272" max="11273" width="15.6640625" style="11" customWidth="1"/>
    <col min="11274" max="11523" width="9.109375" style="11"/>
    <col min="11524" max="11524" width="3" style="11" customWidth="1"/>
    <col min="11525" max="11525" width="18.6640625" style="11" customWidth="1"/>
    <col min="11526" max="11526" width="69.6640625" style="11" customWidth="1"/>
    <col min="11527" max="11527" width="9.109375" style="11"/>
    <col min="11528" max="11529" width="15.6640625" style="11" customWidth="1"/>
    <col min="11530" max="11779" width="9.109375" style="11"/>
    <col min="11780" max="11780" width="3" style="11" customWidth="1"/>
    <col min="11781" max="11781" width="18.6640625" style="11" customWidth="1"/>
    <col min="11782" max="11782" width="69.6640625" style="11" customWidth="1"/>
    <col min="11783" max="11783" width="9.109375" style="11"/>
    <col min="11784" max="11785" width="15.6640625" style="11" customWidth="1"/>
    <col min="11786" max="12035" width="9.109375" style="11"/>
    <col min="12036" max="12036" width="3" style="11" customWidth="1"/>
    <col min="12037" max="12037" width="18.6640625" style="11" customWidth="1"/>
    <col min="12038" max="12038" width="69.6640625" style="11" customWidth="1"/>
    <col min="12039" max="12039" width="9.109375" style="11"/>
    <col min="12040" max="12041" width="15.6640625" style="11" customWidth="1"/>
    <col min="12042" max="12291" width="9.109375" style="11"/>
    <col min="12292" max="12292" width="3" style="11" customWidth="1"/>
    <col min="12293" max="12293" width="18.6640625" style="11" customWidth="1"/>
    <col min="12294" max="12294" width="69.6640625" style="11" customWidth="1"/>
    <col min="12295" max="12295" width="9.109375" style="11"/>
    <col min="12296" max="12297" width="15.6640625" style="11" customWidth="1"/>
    <col min="12298" max="12547" width="9.109375" style="11"/>
    <col min="12548" max="12548" width="3" style="11" customWidth="1"/>
    <col min="12549" max="12549" width="18.6640625" style="11" customWidth="1"/>
    <col min="12550" max="12550" width="69.6640625" style="11" customWidth="1"/>
    <col min="12551" max="12551" width="9.109375" style="11"/>
    <col min="12552" max="12553" width="15.6640625" style="11" customWidth="1"/>
    <col min="12554" max="12803" width="9.109375" style="11"/>
    <col min="12804" max="12804" width="3" style="11" customWidth="1"/>
    <col min="12805" max="12805" width="18.6640625" style="11" customWidth="1"/>
    <col min="12806" max="12806" width="69.6640625" style="11" customWidth="1"/>
    <col min="12807" max="12807" width="9.109375" style="11"/>
    <col min="12808" max="12809" width="15.6640625" style="11" customWidth="1"/>
    <col min="12810" max="13059" width="9.109375" style="11"/>
    <col min="13060" max="13060" width="3" style="11" customWidth="1"/>
    <col min="13061" max="13061" width="18.6640625" style="11" customWidth="1"/>
    <col min="13062" max="13062" width="69.6640625" style="11" customWidth="1"/>
    <col min="13063" max="13063" width="9.109375" style="11"/>
    <col min="13064" max="13065" width="15.6640625" style="11" customWidth="1"/>
    <col min="13066" max="13315" width="9.109375" style="11"/>
    <col min="13316" max="13316" width="3" style="11" customWidth="1"/>
    <col min="13317" max="13317" width="18.6640625" style="11" customWidth="1"/>
    <col min="13318" max="13318" width="69.6640625" style="11" customWidth="1"/>
    <col min="13319" max="13319" width="9.109375" style="11"/>
    <col min="13320" max="13321" width="15.6640625" style="11" customWidth="1"/>
    <col min="13322" max="13571" width="9.109375" style="11"/>
    <col min="13572" max="13572" width="3" style="11" customWidth="1"/>
    <col min="13573" max="13573" width="18.6640625" style="11" customWidth="1"/>
    <col min="13574" max="13574" width="69.6640625" style="11" customWidth="1"/>
    <col min="13575" max="13575" width="9.109375" style="11"/>
    <col min="13576" max="13577" width="15.6640625" style="11" customWidth="1"/>
    <col min="13578" max="13827" width="9.109375" style="11"/>
    <col min="13828" max="13828" width="3" style="11" customWidth="1"/>
    <col min="13829" max="13829" width="18.6640625" style="11" customWidth="1"/>
    <col min="13830" max="13830" width="69.6640625" style="11" customWidth="1"/>
    <col min="13831" max="13831" width="9.109375" style="11"/>
    <col min="13832" max="13833" width="15.6640625" style="11" customWidth="1"/>
    <col min="13834" max="14083" width="9.109375" style="11"/>
    <col min="14084" max="14084" width="3" style="11" customWidth="1"/>
    <col min="14085" max="14085" width="18.6640625" style="11" customWidth="1"/>
    <col min="14086" max="14086" width="69.6640625" style="11" customWidth="1"/>
    <col min="14087" max="14087" width="9.109375" style="11"/>
    <col min="14088" max="14089" width="15.6640625" style="11" customWidth="1"/>
    <col min="14090" max="14339" width="9.109375" style="11"/>
    <col min="14340" max="14340" width="3" style="11" customWidth="1"/>
    <col min="14341" max="14341" width="18.6640625" style="11" customWidth="1"/>
    <col min="14342" max="14342" width="69.6640625" style="11" customWidth="1"/>
    <col min="14343" max="14343" width="9.109375" style="11"/>
    <col min="14344" max="14345" width="15.6640625" style="11" customWidth="1"/>
    <col min="14346" max="14595" width="9.109375" style="11"/>
    <col min="14596" max="14596" width="3" style="11" customWidth="1"/>
    <col min="14597" max="14597" width="18.6640625" style="11" customWidth="1"/>
    <col min="14598" max="14598" width="69.6640625" style="11" customWidth="1"/>
    <col min="14599" max="14599" width="9.109375" style="11"/>
    <col min="14600" max="14601" width="15.6640625" style="11" customWidth="1"/>
    <col min="14602" max="14851" width="9.109375" style="11"/>
    <col min="14852" max="14852" width="3" style="11" customWidth="1"/>
    <col min="14853" max="14853" width="18.6640625" style="11" customWidth="1"/>
    <col min="14854" max="14854" width="69.6640625" style="11" customWidth="1"/>
    <col min="14855" max="14855" width="9.109375" style="11"/>
    <col min="14856" max="14857" width="15.6640625" style="11" customWidth="1"/>
    <col min="14858" max="15107" width="9.109375" style="11"/>
    <col min="15108" max="15108" width="3" style="11" customWidth="1"/>
    <col min="15109" max="15109" width="18.6640625" style="11" customWidth="1"/>
    <col min="15110" max="15110" width="69.6640625" style="11" customWidth="1"/>
    <col min="15111" max="15111" width="9.109375" style="11"/>
    <col min="15112" max="15113" width="15.6640625" style="11" customWidth="1"/>
    <col min="15114" max="15363" width="9.109375" style="11"/>
    <col min="15364" max="15364" width="3" style="11" customWidth="1"/>
    <col min="15365" max="15365" width="18.6640625" style="11" customWidth="1"/>
    <col min="15366" max="15366" width="69.6640625" style="11" customWidth="1"/>
    <col min="15367" max="15367" width="9.109375" style="11"/>
    <col min="15368" max="15369" width="15.6640625" style="11" customWidth="1"/>
    <col min="15370" max="15619" width="9.109375" style="11"/>
    <col min="15620" max="15620" width="3" style="11" customWidth="1"/>
    <col min="15621" max="15621" width="18.6640625" style="11" customWidth="1"/>
    <col min="15622" max="15622" width="69.6640625" style="11" customWidth="1"/>
    <col min="15623" max="15623" width="9.109375" style="11"/>
    <col min="15624" max="15625" width="15.6640625" style="11" customWidth="1"/>
    <col min="15626" max="15875" width="9.109375" style="11"/>
    <col min="15876" max="15876" width="3" style="11" customWidth="1"/>
    <col min="15877" max="15877" width="18.6640625" style="11" customWidth="1"/>
    <col min="15878" max="15878" width="69.6640625" style="11" customWidth="1"/>
    <col min="15879" max="15879" width="9.109375" style="11"/>
    <col min="15880" max="15881" width="15.6640625" style="11" customWidth="1"/>
    <col min="15882" max="16131" width="9.109375" style="11"/>
    <col min="16132" max="16132" width="3" style="11" customWidth="1"/>
    <col min="16133" max="16133" width="18.6640625" style="11" customWidth="1"/>
    <col min="16134" max="16134" width="69.6640625" style="11" customWidth="1"/>
    <col min="16135" max="16135" width="9.109375" style="11"/>
    <col min="16136" max="16137" width="15.6640625" style="11" customWidth="1"/>
    <col min="16138" max="16384" width="9.109375" style="11"/>
  </cols>
  <sheetData>
    <row r="1" spans="1:11">
      <c r="F1" s="277"/>
      <c r="H1" s="235"/>
      <c r="I1" s="235" t="s">
        <v>639</v>
      </c>
      <c r="J1" s="387"/>
      <c r="K1" s="387"/>
    </row>
    <row r="2" spans="1:11" ht="20.25" customHeight="1">
      <c r="B2" s="820" t="s">
        <v>548</v>
      </c>
      <c r="C2" s="820"/>
      <c r="D2" s="820"/>
      <c r="E2" s="820"/>
      <c r="F2" s="820"/>
      <c r="G2" s="820"/>
      <c r="H2" s="820"/>
      <c r="I2" s="820"/>
    </row>
    <row r="3" spans="1:11" ht="19.5" customHeight="1">
      <c r="B3" s="820" t="s">
        <v>815</v>
      </c>
      <c r="C3" s="820"/>
      <c r="D3" s="820"/>
      <c r="E3" s="820"/>
      <c r="F3" s="820"/>
      <c r="G3" s="820"/>
      <c r="H3" s="820"/>
      <c r="I3" s="820"/>
    </row>
    <row r="4" spans="1:11" ht="7.95" customHeight="1">
      <c r="B4" s="278"/>
      <c r="C4" s="823"/>
      <c r="D4" s="823"/>
      <c r="E4" s="823"/>
      <c r="F4" s="424"/>
      <c r="G4" s="258"/>
      <c r="H4" s="237"/>
      <c r="I4" s="237"/>
    </row>
    <row r="5" spans="1:11" ht="25.2" customHeight="1" thickBot="1">
      <c r="B5" s="463"/>
      <c r="C5" s="568"/>
      <c r="D5" s="568"/>
      <c r="E5" s="578"/>
      <c r="F5" s="809"/>
      <c r="G5" s="809"/>
      <c r="H5" s="237"/>
      <c r="I5" s="237" t="s">
        <v>111</v>
      </c>
    </row>
    <row r="6" spans="1:11" ht="29.25" customHeight="1">
      <c r="B6" s="821" t="s">
        <v>50</v>
      </c>
      <c r="C6" s="828" t="s">
        <v>51</v>
      </c>
      <c r="D6" s="826" t="s">
        <v>69</v>
      </c>
      <c r="E6" s="782" t="s">
        <v>796</v>
      </c>
      <c r="F6" s="784" t="s">
        <v>770</v>
      </c>
      <c r="G6" s="786" t="s">
        <v>806</v>
      </c>
      <c r="H6" s="787"/>
      <c r="I6" s="788" t="s">
        <v>492</v>
      </c>
    </row>
    <row r="7" spans="1:11" ht="39" customHeight="1" thickBot="1">
      <c r="A7" s="14"/>
      <c r="B7" s="822"/>
      <c r="C7" s="829"/>
      <c r="D7" s="827"/>
      <c r="E7" s="783"/>
      <c r="F7" s="785"/>
      <c r="G7" s="468" t="s">
        <v>57</v>
      </c>
      <c r="H7" s="469" t="s">
        <v>36</v>
      </c>
      <c r="I7" s="789"/>
    </row>
    <row r="8" spans="1:11" ht="16.5" customHeight="1" thickBot="1">
      <c r="A8" s="69"/>
      <c r="B8" s="464">
        <v>1</v>
      </c>
      <c r="C8" s="242">
        <v>2</v>
      </c>
      <c r="D8" s="244">
        <v>3</v>
      </c>
      <c r="E8" s="465">
        <v>4</v>
      </c>
      <c r="F8" s="466">
        <v>5</v>
      </c>
      <c r="G8" s="324">
        <v>6</v>
      </c>
      <c r="H8" s="467">
        <v>7</v>
      </c>
      <c r="I8" s="245">
        <v>8</v>
      </c>
    </row>
    <row r="9" spans="1:11" ht="20.100000000000001" customHeight="1">
      <c r="A9" s="69"/>
      <c r="B9" s="831"/>
      <c r="C9" s="286" t="s">
        <v>549</v>
      </c>
      <c r="D9" s="832">
        <v>1001</v>
      </c>
      <c r="E9" s="819">
        <f>+E11+E14+E17+E18-E19+E20+E21</f>
        <v>265221</v>
      </c>
      <c r="F9" s="833">
        <f>+F11+F14+F17+F18-F19+F20+F21</f>
        <v>387488</v>
      </c>
      <c r="G9" s="819">
        <f t="shared" ref="G9:H9" si="0">+G11+G14+G17+G18-G19+G20+G21</f>
        <v>193742</v>
      </c>
      <c r="H9" s="830">
        <f t="shared" si="0"/>
        <v>115430</v>
      </c>
      <c r="I9" s="824">
        <f>+H9/G9</f>
        <v>0.59579234239349232</v>
      </c>
    </row>
    <row r="10" spans="1:11" ht="13.5" customHeight="1">
      <c r="A10" s="69"/>
      <c r="B10" s="816"/>
      <c r="C10" s="287" t="s">
        <v>550</v>
      </c>
      <c r="D10" s="817"/>
      <c r="E10" s="810"/>
      <c r="F10" s="818"/>
      <c r="G10" s="810"/>
      <c r="H10" s="815"/>
      <c r="I10" s="825"/>
    </row>
    <row r="11" spans="1:11" ht="20.100000000000001" customHeight="1">
      <c r="A11" s="69"/>
      <c r="B11" s="381">
        <v>60</v>
      </c>
      <c r="C11" s="288" t="s">
        <v>551</v>
      </c>
      <c r="D11" s="382">
        <v>1002</v>
      </c>
      <c r="E11" s="380">
        <f>+E12+E13</f>
        <v>0</v>
      </c>
      <c r="F11" s="383">
        <f t="shared" ref="F11:H11" si="1">+F12+F13</f>
        <v>0</v>
      </c>
      <c r="G11" s="470">
        <f t="shared" si="1"/>
        <v>0</v>
      </c>
      <c r="H11" s="471">
        <f t="shared" si="1"/>
        <v>0</v>
      </c>
      <c r="I11" s="289" t="e">
        <f>+H11/G11</f>
        <v>#DIV/0!</v>
      </c>
    </row>
    <row r="12" spans="1:11" ht="20.100000000000001" customHeight="1">
      <c r="A12" s="69"/>
      <c r="B12" s="279" t="s">
        <v>552</v>
      </c>
      <c r="C12" s="270" t="s">
        <v>553</v>
      </c>
      <c r="D12" s="321">
        <v>1003</v>
      </c>
      <c r="E12" s="323">
        <v>0</v>
      </c>
      <c r="F12" s="375">
        <v>0</v>
      </c>
      <c r="G12" s="323">
        <v>0</v>
      </c>
      <c r="H12" s="280">
        <v>0</v>
      </c>
      <c r="I12" s="281" t="e">
        <f t="shared" ref="I12:I21" si="2">+H12/G12</f>
        <v>#DIV/0!</v>
      </c>
    </row>
    <row r="13" spans="1:11" ht="20.100000000000001" customHeight="1">
      <c r="A13" s="69"/>
      <c r="B13" s="279" t="s">
        <v>554</v>
      </c>
      <c r="C13" s="270" t="s">
        <v>555</v>
      </c>
      <c r="D13" s="321">
        <v>1004</v>
      </c>
      <c r="E13" s="323">
        <v>0</v>
      </c>
      <c r="F13" s="375">
        <v>0</v>
      </c>
      <c r="G13" s="323">
        <v>0</v>
      </c>
      <c r="H13" s="280">
        <v>0</v>
      </c>
      <c r="I13" s="281" t="e">
        <f t="shared" si="2"/>
        <v>#DIV/0!</v>
      </c>
    </row>
    <row r="14" spans="1:11" ht="20.100000000000001" customHeight="1">
      <c r="A14" s="69"/>
      <c r="B14" s="381">
        <v>61</v>
      </c>
      <c r="C14" s="288" t="s">
        <v>556</v>
      </c>
      <c r="D14" s="382">
        <v>1005</v>
      </c>
      <c r="E14" s="380">
        <f>SUM(E15:E16)</f>
        <v>146940</v>
      </c>
      <c r="F14" s="383">
        <f>SUM(F15:F16)</f>
        <v>319469</v>
      </c>
      <c r="G14" s="470">
        <f>SUM(G15:G16)</f>
        <v>159734</v>
      </c>
      <c r="H14" s="471">
        <f t="shared" ref="H14" si="3">SUM(H15:H16)</f>
        <v>83084</v>
      </c>
      <c r="I14" s="289">
        <f t="shared" si="2"/>
        <v>0.52013973230495703</v>
      </c>
    </row>
    <row r="15" spans="1:11" ht="20.100000000000001" customHeight="1">
      <c r="A15" s="69"/>
      <c r="B15" s="279" t="s">
        <v>557</v>
      </c>
      <c r="C15" s="270" t="s">
        <v>558</v>
      </c>
      <c r="D15" s="321">
        <v>1006</v>
      </c>
      <c r="E15" s="323">
        <v>146940</v>
      </c>
      <c r="F15" s="375">
        <v>319469</v>
      </c>
      <c r="G15" s="323">
        <v>159734</v>
      </c>
      <c r="H15" s="280">
        <v>83084</v>
      </c>
      <c r="I15" s="281">
        <f t="shared" si="2"/>
        <v>0.52013973230495703</v>
      </c>
    </row>
    <row r="16" spans="1:11" ht="20.100000000000001" customHeight="1">
      <c r="A16" s="69"/>
      <c r="B16" s="279" t="s">
        <v>559</v>
      </c>
      <c r="C16" s="270" t="s">
        <v>560</v>
      </c>
      <c r="D16" s="321">
        <v>1007</v>
      </c>
      <c r="E16" s="323">
        <v>0</v>
      </c>
      <c r="F16" s="375">
        <v>0</v>
      </c>
      <c r="G16" s="323">
        <v>0</v>
      </c>
      <c r="H16" s="280">
        <v>0</v>
      </c>
      <c r="I16" s="281" t="e">
        <f t="shared" si="2"/>
        <v>#DIV/0!</v>
      </c>
    </row>
    <row r="17" spans="1:12" ht="20.100000000000001" customHeight="1">
      <c r="A17" s="69"/>
      <c r="B17" s="279">
        <v>62</v>
      </c>
      <c r="C17" s="270" t="s">
        <v>561</v>
      </c>
      <c r="D17" s="321">
        <v>1008</v>
      </c>
      <c r="E17" s="323">
        <v>0</v>
      </c>
      <c r="F17" s="375">
        <v>0</v>
      </c>
      <c r="G17" s="323">
        <v>0</v>
      </c>
      <c r="H17" s="280">
        <v>0</v>
      </c>
      <c r="I17" s="281" t="e">
        <f t="shared" si="2"/>
        <v>#DIV/0!</v>
      </c>
    </row>
    <row r="18" spans="1:12" ht="20.100000000000001" customHeight="1">
      <c r="A18" s="69"/>
      <c r="B18" s="279">
        <v>630</v>
      </c>
      <c r="C18" s="270" t="s">
        <v>562</v>
      </c>
      <c r="D18" s="321">
        <v>1009</v>
      </c>
      <c r="E18" s="323">
        <v>0</v>
      </c>
      <c r="F18" s="375">
        <v>0</v>
      </c>
      <c r="G18" s="323">
        <v>0</v>
      </c>
      <c r="H18" s="280">
        <v>0</v>
      </c>
      <c r="I18" s="281" t="e">
        <f t="shared" si="2"/>
        <v>#DIV/0!</v>
      </c>
    </row>
    <row r="19" spans="1:12" ht="20.100000000000001" customHeight="1">
      <c r="A19" s="69"/>
      <c r="B19" s="279">
        <v>631</v>
      </c>
      <c r="C19" s="270" t="s">
        <v>563</v>
      </c>
      <c r="D19" s="321">
        <v>1010</v>
      </c>
      <c r="E19" s="323">
        <v>0</v>
      </c>
      <c r="F19" s="375">
        <v>0</v>
      </c>
      <c r="G19" s="323">
        <v>0</v>
      </c>
      <c r="H19" s="280">
        <v>0</v>
      </c>
      <c r="I19" s="281" t="e">
        <f t="shared" si="2"/>
        <v>#DIV/0!</v>
      </c>
    </row>
    <row r="20" spans="1:12" ht="20.100000000000001" customHeight="1">
      <c r="A20" s="69"/>
      <c r="B20" s="279" t="s">
        <v>564</v>
      </c>
      <c r="C20" s="270" t="s">
        <v>565</v>
      </c>
      <c r="D20" s="321">
        <v>1011</v>
      </c>
      <c r="E20" s="323">
        <v>118281</v>
      </c>
      <c r="F20" s="375">
        <v>66519</v>
      </c>
      <c r="G20" s="323">
        <v>33258</v>
      </c>
      <c r="H20" s="280">
        <v>32346</v>
      </c>
      <c r="I20" s="281">
        <f t="shared" si="2"/>
        <v>0.97257802633952728</v>
      </c>
    </row>
    <row r="21" spans="1:12" ht="25.5" customHeight="1">
      <c r="A21" s="69"/>
      <c r="B21" s="279" t="s">
        <v>566</v>
      </c>
      <c r="C21" s="270" t="s">
        <v>567</v>
      </c>
      <c r="D21" s="321">
        <v>1012</v>
      </c>
      <c r="E21" s="323">
        <v>0</v>
      </c>
      <c r="F21" s="375">
        <v>1500</v>
      </c>
      <c r="G21" s="323">
        <v>750</v>
      </c>
      <c r="H21" s="280">
        <v>0</v>
      </c>
      <c r="I21" s="281">
        <f t="shared" si="2"/>
        <v>0</v>
      </c>
    </row>
    <row r="22" spans="1:12" ht="20.100000000000001" customHeight="1">
      <c r="A22" s="69"/>
      <c r="B22" s="381"/>
      <c r="C22" s="288" t="s">
        <v>568</v>
      </c>
      <c r="D22" s="382">
        <v>1013</v>
      </c>
      <c r="E22" s="380">
        <f>+E23+E24+E25+E29+E30+E31+E32+E33</f>
        <v>325621</v>
      </c>
      <c r="F22" s="383">
        <f>+F23+F24+F25+F29+F30+F31+F32+F33</f>
        <v>415500</v>
      </c>
      <c r="G22" s="470">
        <f>+G23+G24+G25+G29+G30+G31+G32+G33</f>
        <v>207746</v>
      </c>
      <c r="H22" s="471">
        <f>+H23+H24+H25+H29+H30+H31+H32+H33</f>
        <v>159461</v>
      </c>
      <c r="I22" s="289">
        <f>H22/G22</f>
        <v>0.76757675238031053</v>
      </c>
    </row>
    <row r="23" spans="1:12" ht="20.100000000000001" customHeight="1">
      <c r="A23" s="69"/>
      <c r="B23" s="279">
        <v>50</v>
      </c>
      <c r="C23" s="270" t="s">
        <v>569</v>
      </c>
      <c r="D23" s="321">
        <v>1014</v>
      </c>
      <c r="E23" s="323">
        <v>0</v>
      </c>
      <c r="F23" s="375">
        <v>0</v>
      </c>
      <c r="G23" s="323">
        <v>0</v>
      </c>
      <c r="H23" s="280">
        <v>0</v>
      </c>
      <c r="I23" s="281" t="e">
        <f>+H23/G23</f>
        <v>#DIV/0!</v>
      </c>
    </row>
    <row r="24" spans="1:12" ht="20.100000000000001" customHeight="1">
      <c r="A24" s="69"/>
      <c r="B24" s="279">
        <v>51</v>
      </c>
      <c r="C24" s="270" t="s">
        <v>570</v>
      </c>
      <c r="D24" s="321">
        <v>1015</v>
      </c>
      <c r="E24" s="323">
        <v>64857</v>
      </c>
      <c r="F24" s="375">
        <v>95730</v>
      </c>
      <c r="G24" s="323">
        <v>47866</v>
      </c>
      <c r="H24" s="280">
        <v>23935</v>
      </c>
      <c r="I24" s="281">
        <f>+H24/G24</f>
        <v>0.50004178331174531</v>
      </c>
    </row>
    <row r="25" spans="1:12" ht="25.5" customHeight="1">
      <c r="A25" s="69"/>
      <c r="B25" s="381">
        <v>52</v>
      </c>
      <c r="C25" s="288" t="s">
        <v>571</v>
      </c>
      <c r="D25" s="382">
        <v>1016</v>
      </c>
      <c r="E25" s="380">
        <f>+E26+E27+E28</f>
        <v>147916</v>
      </c>
      <c r="F25" s="383">
        <f t="shared" ref="F25:H25" si="4">+F26+F27+F28</f>
        <v>185887</v>
      </c>
      <c r="G25" s="470">
        <f>+G26+G27+G28</f>
        <v>92942</v>
      </c>
      <c r="H25" s="471">
        <f t="shared" si="4"/>
        <v>77031</v>
      </c>
      <c r="I25" s="289">
        <f>+H25/G25</f>
        <v>0.82880721310064343</v>
      </c>
      <c r="L25" s="389"/>
    </row>
    <row r="26" spans="1:12" ht="20.100000000000001" customHeight="1">
      <c r="A26" s="69"/>
      <c r="B26" s="279">
        <v>520</v>
      </c>
      <c r="C26" s="270" t="s">
        <v>572</v>
      </c>
      <c r="D26" s="321">
        <v>1017</v>
      </c>
      <c r="E26" s="323">
        <v>112706</v>
      </c>
      <c r="F26" s="375">
        <v>142144</v>
      </c>
      <c r="G26" s="323">
        <v>71072</v>
      </c>
      <c r="H26" s="280">
        <v>63622</v>
      </c>
      <c r="I26" s="281">
        <f t="shared" ref="I26:I33" si="5">+H26/G26</f>
        <v>0.89517672219720845</v>
      </c>
    </row>
    <row r="27" spans="1:12" ht="20.100000000000001" customHeight="1">
      <c r="A27" s="69"/>
      <c r="B27" s="279">
        <v>521</v>
      </c>
      <c r="C27" s="270" t="s">
        <v>573</v>
      </c>
      <c r="D27" s="321">
        <v>1018</v>
      </c>
      <c r="E27" s="323">
        <v>17286</v>
      </c>
      <c r="F27" s="375">
        <v>26389</v>
      </c>
      <c r="G27" s="323">
        <v>13194</v>
      </c>
      <c r="H27" s="280">
        <v>9746</v>
      </c>
      <c r="I27" s="281">
        <f t="shared" si="5"/>
        <v>0.73866909201152042</v>
      </c>
    </row>
    <row r="28" spans="1:12" ht="20.100000000000001" customHeight="1">
      <c r="A28" s="69"/>
      <c r="B28" s="279" t="s">
        <v>574</v>
      </c>
      <c r="C28" s="270" t="s">
        <v>575</v>
      </c>
      <c r="D28" s="321">
        <v>1019</v>
      </c>
      <c r="E28" s="323">
        <v>17924</v>
      </c>
      <c r="F28" s="375">
        <v>17354</v>
      </c>
      <c r="G28" s="323">
        <v>8676</v>
      </c>
      <c r="H28" s="280">
        <v>3663</v>
      </c>
      <c r="I28" s="281">
        <f t="shared" si="5"/>
        <v>0.42219917012448133</v>
      </c>
      <c r="K28" s="389">
        <f>+H28+H27+H26</f>
        <v>77031</v>
      </c>
    </row>
    <row r="29" spans="1:12" ht="20.100000000000001" customHeight="1">
      <c r="A29" s="69"/>
      <c r="B29" s="279">
        <v>540</v>
      </c>
      <c r="C29" s="270" t="s">
        <v>576</v>
      </c>
      <c r="D29" s="321">
        <v>1020</v>
      </c>
      <c r="E29" s="323">
        <v>29424</v>
      </c>
      <c r="F29" s="375">
        <v>28670</v>
      </c>
      <c r="G29" s="323">
        <v>14334</v>
      </c>
      <c r="H29" s="280">
        <v>14712</v>
      </c>
      <c r="I29" s="281">
        <f t="shared" si="5"/>
        <v>1.0263708664713269</v>
      </c>
    </row>
    <row r="30" spans="1:12" ht="25.5" customHeight="1">
      <c r="A30" s="69"/>
      <c r="B30" s="279" t="s">
        <v>577</v>
      </c>
      <c r="C30" s="270" t="s">
        <v>578</v>
      </c>
      <c r="D30" s="321">
        <v>1021</v>
      </c>
      <c r="E30" s="323">
        <v>0</v>
      </c>
      <c r="F30" s="375">
        <v>1500</v>
      </c>
      <c r="G30" s="323">
        <v>750</v>
      </c>
      <c r="H30" s="280">
        <v>0</v>
      </c>
      <c r="I30" s="281">
        <f t="shared" si="5"/>
        <v>0</v>
      </c>
    </row>
    <row r="31" spans="1:12" ht="20.100000000000001" customHeight="1">
      <c r="A31" s="69"/>
      <c r="B31" s="279">
        <v>53</v>
      </c>
      <c r="C31" s="270" t="s">
        <v>579</v>
      </c>
      <c r="D31" s="321">
        <v>1022</v>
      </c>
      <c r="E31" s="323">
        <v>70344</v>
      </c>
      <c r="F31" s="375">
        <v>91080</v>
      </c>
      <c r="G31" s="323">
        <v>45540</v>
      </c>
      <c r="H31" s="280">
        <v>33234</v>
      </c>
      <c r="I31" s="281">
        <f t="shared" si="5"/>
        <v>0.72977602108036888</v>
      </c>
    </row>
    <row r="32" spans="1:12" ht="20.100000000000001" customHeight="1">
      <c r="A32" s="69"/>
      <c r="B32" s="279" t="s">
        <v>580</v>
      </c>
      <c r="C32" s="270" t="s">
        <v>581</v>
      </c>
      <c r="D32" s="321">
        <v>1023</v>
      </c>
      <c r="E32" s="323">
        <v>2010</v>
      </c>
      <c r="F32" s="375">
        <v>1650</v>
      </c>
      <c r="G32" s="323">
        <v>824</v>
      </c>
      <c r="H32" s="280">
        <v>6922</v>
      </c>
      <c r="I32" s="281">
        <f t="shared" si="5"/>
        <v>8.400485436893204</v>
      </c>
    </row>
    <row r="33" spans="1:9" ht="20.100000000000001" customHeight="1">
      <c r="A33" s="69"/>
      <c r="B33" s="279">
        <v>55</v>
      </c>
      <c r="C33" s="270" t="s">
        <v>582</v>
      </c>
      <c r="D33" s="321">
        <v>1024</v>
      </c>
      <c r="E33" s="323">
        <v>11070</v>
      </c>
      <c r="F33" s="375">
        <v>10983</v>
      </c>
      <c r="G33" s="323">
        <v>5490</v>
      </c>
      <c r="H33" s="280">
        <v>3627</v>
      </c>
      <c r="I33" s="281">
        <f t="shared" si="5"/>
        <v>0.66065573770491803</v>
      </c>
    </row>
    <row r="34" spans="1:9" ht="20.100000000000001" customHeight="1">
      <c r="A34" s="69"/>
      <c r="B34" s="381"/>
      <c r="C34" s="288" t="s">
        <v>583</v>
      </c>
      <c r="D34" s="382">
        <v>1025</v>
      </c>
      <c r="E34" s="380" t="str">
        <f>+IF(E9-E22&gt;0,E9-E22,"0")</f>
        <v>0</v>
      </c>
      <c r="F34" s="383" t="str">
        <f t="shared" ref="F34:H34" si="6">+IF(F9-F22&gt;0,F9-F22,"0")</f>
        <v>0</v>
      </c>
      <c r="G34" s="470" t="str">
        <f t="shared" si="6"/>
        <v>0</v>
      </c>
      <c r="H34" s="471" t="str">
        <f t="shared" si="6"/>
        <v>0</v>
      </c>
      <c r="I34" s="289" t="e">
        <f>+H34/G34</f>
        <v>#DIV/0!</v>
      </c>
    </row>
    <row r="35" spans="1:9" ht="20.100000000000001" customHeight="1">
      <c r="A35" s="69"/>
      <c r="B35" s="381"/>
      <c r="C35" s="288" t="s">
        <v>584</v>
      </c>
      <c r="D35" s="382">
        <v>1026</v>
      </c>
      <c r="E35" s="380">
        <f>+IF(E22-E9&gt;0,E22-E9,"0")</f>
        <v>60400</v>
      </c>
      <c r="F35" s="383">
        <f t="shared" ref="F35:H35" si="7">+IF(F22-F9&gt;0,F22-F9,"0")</f>
        <v>28012</v>
      </c>
      <c r="G35" s="470">
        <f t="shared" si="7"/>
        <v>14004</v>
      </c>
      <c r="H35" s="471">
        <f t="shared" si="7"/>
        <v>44031</v>
      </c>
      <c r="I35" s="289">
        <f>+H35/G35</f>
        <v>3.1441730934018852</v>
      </c>
    </row>
    <row r="36" spans="1:9" ht="20.100000000000001" customHeight="1">
      <c r="A36" s="69"/>
      <c r="B36" s="816"/>
      <c r="C36" s="290" t="s">
        <v>585</v>
      </c>
      <c r="D36" s="817">
        <v>1027</v>
      </c>
      <c r="E36" s="810">
        <f>SUM(E38:E41)</f>
        <v>3510</v>
      </c>
      <c r="F36" s="818">
        <f t="shared" ref="F36:H36" si="8">SUM(F38:F41)</f>
        <v>7530</v>
      </c>
      <c r="G36" s="810">
        <f t="shared" si="8"/>
        <v>3764</v>
      </c>
      <c r="H36" s="811">
        <f t="shared" si="8"/>
        <v>1540</v>
      </c>
      <c r="I36" s="812">
        <f>+H36/G36</f>
        <v>0.40913921360255046</v>
      </c>
    </row>
    <row r="37" spans="1:9" ht="14.25" customHeight="1">
      <c r="A37" s="69"/>
      <c r="B37" s="816"/>
      <c r="C37" s="287" t="s">
        <v>586</v>
      </c>
      <c r="D37" s="817"/>
      <c r="E37" s="810"/>
      <c r="F37" s="818"/>
      <c r="G37" s="810"/>
      <c r="H37" s="811"/>
      <c r="I37" s="813"/>
    </row>
    <row r="38" spans="1:9" ht="24" customHeight="1">
      <c r="A38" s="69"/>
      <c r="B38" s="279" t="s">
        <v>587</v>
      </c>
      <c r="C38" s="270" t="s">
        <v>588</v>
      </c>
      <c r="D38" s="321">
        <v>1028</v>
      </c>
      <c r="E38" s="323">
        <v>0</v>
      </c>
      <c r="F38" s="375">
        <v>0</v>
      </c>
      <c r="G38" s="323">
        <v>0</v>
      </c>
      <c r="H38" s="280">
        <v>0</v>
      </c>
      <c r="I38" s="281" t="e">
        <f>+H38/G38</f>
        <v>#DIV/0!</v>
      </c>
    </row>
    <row r="39" spans="1:9" ht="20.100000000000001" customHeight="1">
      <c r="A39" s="69"/>
      <c r="B39" s="279">
        <v>662</v>
      </c>
      <c r="C39" s="270" t="s">
        <v>589</v>
      </c>
      <c r="D39" s="321">
        <v>1029</v>
      </c>
      <c r="E39" s="323">
        <v>3510</v>
      </c>
      <c r="F39" s="375">
        <v>7530</v>
      </c>
      <c r="G39" s="323">
        <v>3764</v>
      </c>
      <c r="H39" s="280">
        <v>1540</v>
      </c>
      <c r="I39" s="281">
        <f t="shared" ref="I39:I41" si="9">+H39/G39</f>
        <v>0.40913921360255046</v>
      </c>
    </row>
    <row r="40" spans="1:9" ht="20.100000000000001" customHeight="1">
      <c r="A40" s="69"/>
      <c r="B40" s="279" t="s">
        <v>109</v>
      </c>
      <c r="C40" s="270" t="s">
        <v>590</v>
      </c>
      <c r="D40" s="321">
        <v>1030</v>
      </c>
      <c r="E40" s="323">
        <v>0</v>
      </c>
      <c r="F40" s="375">
        <v>0</v>
      </c>
      <c r="G40" s="323">
        <v>0</v>
      </c>
      <c r="H40" s="280">
        <v>0</v>
      </c>
      <c r="I40" s="281" t="e">
        <f t="shared" si="9"/>
        <v>#DIV/0!</v>
      </c>
    </row>
    <row r="41" spans="1:9" ht="20.100000000000001" customHeight="1">
      <c r="A41" s="69"/>
      <c r="B41" s="279" t="s">
        <v>591</v>
      </c>
      <c r="C41" s="270" t="s">
        <v>592</v>
      </c>
      <c r="D41" s="321">
        <v>1031</v>
      </c>
      <c r="E41" s="323">
        <v>0</v>
      </c>
      <c r="F41" s="375">
        <v>0</v>
      </c>
      <c r="G41" s="323">
        <v>0</v>
      </c>
      <c r="H41" s="280">
        <v>0</v>
      </c>
      <c r="I41" s="281" t="e">
        <f t="shared" si="9"/>
        <v>#DIV/0!</v>
      </c>
    </row>
    <row r="42" spans="1:9" ht="20.100000000000001" customHeight="1">
      <c r="A42" s="69"/>
      <c r="B42" s="816"/>
      <c r="C42" s="290" t="s">
        <v>593</v>
      </c>
      <c r="D42" s="817">
        <v>1032</v>
      </c>
      <c r="E42" s="810">
        <f t="shared" ref="E42" si="10">SUM(E44:E47)</f>
        <v>53</v>
      </c>
      <c r="F42" s="818">
        <f t="shared" ref="F42:H42" si="11">SUM(F44:F47)</f>
        <v>6</v>
      </c>
      <c r="G42" s="810">
        <f t="shared" si="11"/>
        <v>4</v>
      </c>
      <c r="H42" s="488">
        <f t="shared" si="11"/>
        <v>41</v>
      </c>
      <c r="I42" s="812">
        <f>+H42/G42</f>
        <v>10.25</v>
      </c>
    </row>
    <row r="43" spans="1:9" ht="20.100000000000001" customHeight="1">
      <c r="A43" s="69"/>
      <c r="B43" s="816"/>
      <c r="C43" s="287" t="s">
        <v>594</v>
      </c>
      <c r="D43" s="817"/>
      <c r="E43" s="810"/>
      <c r="F43" s="818"/>
      <c r="G43" s="810"/>
      <c r="H43" s="489"/>
      <c r="I43" s="813" t="str">
        <f t="shared" ref="I43:I74" si="12">IFERROR(H43/G43,"  ")</f>
        <v xml:space="preserve">  </v>
      </c>
    </row>
    <row r="44" spans="1:9" ht="27.75" customHeight="1">
      <c r="A44" s="69"/>
      <c r="B44" s="279" t="s">
        <v>595</v>
      </c>
      <c r="C44" s="270" t="s">
        <v>596</v>
      </c>
      <c r="D44" s="321">
        <v>1033</v>
      </c>
      <c r="E44" s="323">
        <v>0</v>
      </c>
      <c r="F44" s="375">
        <v>0</v>
      </c>
      <c r="G44" s="323">
        <v>0</v>
      </c>
      <c r="H44" s="280">
        <v>0</v>
      </c>
      <c r="I44" s="281" t="e">
        <f>+H44/G44</f>
        <v>#DIV/0!</v>
      </c>
    </row>
    <row r="45" spans="1:9" ht="20.100000000000001" customHeight="1">
      <c r="A45" s="69"/>
      <c r="B45" s="279">
        <v>562</v>
      </c>
      <c r="C45" s="270" t="s">
        <v>597</v>
      </c>
      <c r="D45" s="321">
        <v>1034</v>
      </c>
      <c r="E45" s="323">
        <v>53</v>
      </c>
      <c r="F45" s="375">
        <v>6</v>
      </c>
      <c r="G45" s="323">
        <v>4</v>
      </c>
      <c r="H45" s="280">
        <v>41</v>
      </c>
      <c r="I45" s="281">
        <f t="shared" ref="I45:I51" si="13">+H45/G45</f>
        <v>10.25</v>
      </c>
    </row>
    <row r="46" spans="1:9" ht="20.100000000000001" customHeight="1">
      <c r="A46" s="69"/>
      <c r="B46" s="279" t="s">
        <v>110</v>
      </c>
      <c r="C46" s="270" t="s">
        <v>598</v>
      </c>
      <c r="D46" s="321">
        <v>1035</v>
      </c>
      <c r="E46" s="323">
        <v>0</v>
      </c>
      <c r="F46" s="375">
        <v>0</v>
      </c>
      <c r="G46" s="323">
        <v>0</v>
      </c>
      <c r="H46" s="280">
        <v>0</v>
      </c>
      <c r="I46" s="281" t="e">
        <f t="shared" si="13"/>
        <v>#DIV/0!</v>
      </c>
    </row>
    <row r="47" spans="1:9" ht="20.100000000000001" customHeight="1">
      <c r="A47" s="69"/>
      <c r="B47" s="279" t="s">
        <v>599</v>
      </c>
      <c r="C47" s="270" t="s">
        <v>600</v>
      </c>
      <c r="D47" s="321">
        <v>1036</v>
      </c>
      <c r="E47" s="323">
        <v>0</v>
      </c>
      <c r="F47" s="375">
        <v>0</v>
      </c>
      <c r="G47" s="323">
        <v>0</v>
      </c>
      <c r="H47" s="280">
        <v>0</v>
      </c>
      <c r="I47" s="281" t="e">
        <f t="shared" si="13"/>
        <v>#DIV/0!</v>
      </c>
    </row>
    <row r="48" spans="1:9" ht="20.100000000000001" customHeight="1">
      <c r="A48" s="69"/>
      <c r="B48" s="381"/>
      <c r="C48" s="288" t="s">
        <v>601</v>
      </c>
      <c r="D48" s="382">
        <v>1037</v>
      </c>
      <c r="E48" s="380">
        <f>+IF(E36-E42&gt;0,E36-E42,"0")</f>
        <v>3457</v>
      </c>
      <c r="F48" s="383">
        <f>SUM(F36-F42)</f>
        <v>7524</v>
      </c>
      <c r="G48" s="470">
        <f t="shared" ref="G48:H48" si="14">+IF(G36-G42&gt;0,G36-G42,"0")</f>
        <v>3760</v>
      </c>
      <c r="H48" s="471">
        <f t="shared" si="14"/>
        <v>1499</v>
      </c>
      <c r="I48" s="289">
        <f t="shared" si="13"/>
        <v>0.39867021276595743</v>
      </c>
    </row>
    <row r="49" spans="1:12" ht="20.100000000000001" customHeight="1">
      <c r="A49" s="69"/>
      <c r="B49" s="381"/>
      <c r="C49" s="288" t="s">
        <v>602</v>
      </c>
      <c r="D49" s="382">
        <v>1038</v>
      </c>
      <c r="E49" s="380" t="str">
        <f>+IF(E42-E36&gt;0,E42-E36,"0")</f>
        <v>0</v>
      </c>
      <c r="F49" s="383" t="str">
        <f t="shared" ref="F49:H49" si="15">+IF(F42-F36&gt;0,F42-F36,"0")</f>
        <v>0</v>
      </c>
      <c r="G49" s="470" t="str">
        <f t="shared" si="15"/>
        <v>0</v>
      </c>
      <c r="H49" s="471" t="str">
        <f t="shared" si="15"/>
        <v>0</v>
      </c>
      <c r="I49" s="289" t="e">
        <f t="shared" si="13"/>
        <v>#DIV/0!</v>
      </c>
    </row>
    <row r="50" spans="1:12" ht="34.5" customHeight="1">
      <c r="A50" s="69"/>
      <c r="B50" s="279" t="s">
        <v>603</v>
      </c>
      <c r="C50" s="270" t="s">
        <v>604</v>
      </c>
      <c r="D50" s="321">
        <v>1039</v>
      </c>
      <c r="E50" s="323">
        <v>1745</v>
      </c>
      <c r="F50" s="375">
        <v>0</v>
      </c>
      <c r="G50" s="323">
        <v>0</v>
      </c>
      <c r="H50" s="280">
        <v>0</v>
      </c>
      <c r="I50" s="281" t="e">
        <f t="shared" si="13"/>
        <v>#DIV/0!</v>
      </c>
    </row>
    <row r="51" spans="1:12" ht="35.25" customHeight="1">
      <c r="A51" s="69"/>
      <c r="B51" s="279" t="s">
        <v>605</v>
      </c>
      <c r="C51" s="270" t="s">
        <v>606</v>
      </c>
      <c r="D51" s="321">
        <v>1040</v>
      </c>
      <c r="E51" s="323">
        <v>1939</v>
      </c>
      <c r="F51" s="375">
        <v>0</v>
      </c>
      <c r="G51" s="323">
        <v>0</v>
      </c>
      <c r="H51" s="280">
        <v>0</v>
      </c>
      <c r="I51" s="281" t="e">
        <f t="shared" si="13"/>
        <v>#DIV/0!</v>
      </c>
    </row>
    <row r="52" spans="1:12" ht="20.100000000000001" customHeight="1">
      <c r="A52" s="69"/>
      <c r="B52" s="279">
        <v>67</v>
      </c>
      <c r="C52" s="270" t="s">
        <v>607</v>
      </c>
      <c r="D52" s="321">
        <v>1041</v>
      </c>
      <c r="E52" s="323">
        <v>1593</v>
      </c>
      <c r="F52" s="375">
        <v>20945</v>
      </c>
      <c r="G52" s="323">
        <v>10472</v>
      </c>
      <c r="H52" s="280">
        <v>578</v>
      </c>
      <c r="I52" s="281">
        <f>+H52/G52</f>
        <v>5.5194805194805192E-2</v>
      </c>
    </row>
    <row r="53" spans="1:12" ht="20.100000000000001" customHeight="1">
      <c r="A53" s="69"/>
      <c r="B53" s="279">
        <v>57</v>
      </c>
      <c r="C53" s="270" t="s">
        <v>608</v>
      </c>
      <c r="D53" s="321">
        <v>1042</v>
      </c>
      <c r="E53" s="323">
        <v>1852</v>
      </c>
      <c r="F53" s="375">
        <v>457</v>
      </c>
      <c r="G53" s="323">
        <v>228</v>
      </c>
      <c r="H53" s="280">
        <v>492</v>
      </c>
      <c r="I53" s="281">
        <f>+H53/G53</f>
        <v>2.1578947368421053</v>
      </c>
    </row>
    <row r="54" spans="1:12" s="6" customFormat="1" ht="20.100000000000001" customHeight="1">
      <c r="A54" s="230"/>
      <c r="B54" s="816"/>
      <c r="C54" s="290" t="s">
        <v>609</v>
      </c>
      <c r="D54" s="817">
        <v>1043</v>
      </c>
      <c r="E54" s="810">
        <f>+E9+E36+E50+E52</f>
        <v>272069</v>
      </c>
      <c r="F54" s="818">
        <f t="shared" ref="F54:H54" si="16">+F9+F36+F50+F52</f>
        <v>415963</v>
      </c>
      <c r="G54" s="810">
        <f>SUM(G9+G36+G50+G52)</f>
        <v>207978</v>
      </c>
      <c r="H54" s="811">
        <f t="shared" si="16"/>
        <v>117548</v>
      </c>
      <c r="I54" s="812">
        <f>+H54/G54</f>
        <v>0.56519439556106899</v>
      </c>
      <c r="J54" s="390"/>
      <c r="K54" s="390"/>
      <c r="L54" s="391"/>
    </row>
    <row r="55" spans="1:12" s="6" customFormat="1" ht="12" customHeight="1">
      <c r="A55" s="230"/>
      <c r="B55" s="816"/>
      <c r="C55" s="287" t="s">
        <v>610</v>
      </c>
      <c r="D55" s="817"/>
      <c r="E55" s="810"/>
      <c r="F55" s="818"/>
      <c r="G55" s="810"/>
      <c r="H55" s="811"/>
      <c r="I55" s="813" t="str">
        <f t="shared" si="12"/>
        <v xml:space="preserve">  </v>
      </c>
      <c r="J55" s="390"/>
      <c r="K55" s="390"/>
      <c r="L55" s="391"/>
    </row>
    <row r="56" spans="1:12" s="6" customFormat="1" ht="20.100000000000001" customHeight="1">
      <c r="A56" s="230"/>
      <c r="B56" s="816"/>
      <c r="C56" s="290" t="s">
        <v>611</v>
      </c>
      <c r="D56" s="817">
        <v>1044</v>
      </c>
      <c r="E56" s="810">
        <f>+E22+E42+E51+E53</f>
        <v>329465</v>
      </c>
      <c r="F56" s="818">
        <f>SUM(F51+F53+F42+F22)</f>
        <v>415963</v>
      </c>
      <c r="G56" s="810">
        <f t="shared" ref="G56:H56" si="17">+G22+G42+G51+G53</f>
        <v>207978</v>
      </c>
      <c r="H56" s="811">
        <f t="shared" si="17"/>
        <v>159994</v>
      </c>
      <c r="I56" s="812">
        <f>+H56/G56</f>
        <v>0.7692832895787054</v>
      </c>
      <c r="J56" s="390"/>
      <c r="K56" s="390"/>
      <c r="L56" s="391"/>
    </row>
    <row r="57" spans="1:12" s="6" customFormat="1" ht="13.5" customHeight="1">
      <c r="A57" s="230"/>
      <c r="B57" s="816"/>
      <c r="C57" s="287" t="s">
        <v>612</v>
      </c>
      <c r="D57" s="817"/>
      <c r="E57" s="810"/>
      <c r="F57" s="818"/>
      <c r="G57" s="810"/>
      <c r="H57" s="811"/>
      <c r="I57" s="813" t="str">
        <f t="shared" si="12"/>
        <v xml:space="preserve">  </v>
      </c>
      <c r="J57" s="390"/>
      <c r="K57" s="390"/>
      <c r="L57" s="391"/>
    </row>
    <row r="58" spans="1:12" s="6" customFormat="1" ht="20.100000000000001" customHeight="1">
      <c r="A58" s="230"/>
      <c r="B58" s="381"/>
      <c r="C58" s="288" t="s">
        <v>613</v>
      </c>
      <c r="D58" s="382">
        <v>1045</v>
      </c>
      <c r="E58" s="380" t="str">
        <f>+IF(E54-E56&gt;0,E54-E56,"0")</f>
        <v>0</v>
      </c>
      <c r="F58" s="383" t="str">
        <f t="shared" ref="F58:H58" si="18">+IF(F54-F56&gt;0,F54-F56,"0")</f>
        <v>0</v>
      </c>
      <c r="G58" s="470" t="str">
        <f t="shared" si="18"/>
        <v>0</v>
      </c>
      <c r="H58" s="471" t="str">
        <f t="shared" si="18"/>
        <v>0</v>
      </c>
      <c r="I58" s="289" t="e">
        <f>+H58/G58</f>
        <v>#DIV/0!</v>
      </c>
      <c r="J58" s="390"/>
      <c r="K58" s="390"/>
      <c r="L58" s="390"/>
    </row>
    <row r="59" spans="1:12" s="6" customFormat="1" ht="20.100000000000001" customHeight="1">
      <c r="A59" s="230"/>
      <c r="B59" s="381"/>
      <c r="C59" s="288" t="s">
        <v>614</v>
      </c>
      <c r="D59" s="382">
        <v>1046</v>
      </c>
      <c r="E59" s="380">
        <f>+IF(E56-E54&gt;0,E56-E54,"0")</f>
        <v>57396</v>
      </c>
      <c r="F59" s="383" t="str">
        <f t="shared" ref="F59:H59" si="19">+IF(F56-F54&gt;0,F56-F54,"0")</f>
        <v>0</v>
      </c>
      <c r="G59" s="470" t="str">
        <f t="shared" si="19"/>
        <v>0</v>
      </c>
      <c r="H59" s="471">
        <f t="shared" si="19"/>
        <v>42446</v>
      </c>
      <c r="I59" s="289" t="e">
        <f>+H59/G59</f>
        <v>#DIV/0!</v>
      </c>
      <c r="J59" s="390"/>
      <c r="K59" s="390"/>
      <c r="L59" s="391"/>
    </row>
    <row r="60" spans="1:12" ht="41.25" customHeight="1">
      <c r="A60" s="69"/>
      <c r="B60" s="279" t="s">
        <v>77</v>
      </c>
      <c r="C60" s="270" t="s">
        <v>615</v>
      </c>
      <c r="D60" s="321">
        <v>1047</v>
      </c>
      <c r="E60" s="323">
        <v>0</v>
      </c>
      <c r="F60" s="375">
        <v>0</v>
      </c>
      <c r="G60" s="323">
        <v>0</v>
      </c>
      <c r="H60" s="280">
        <v>0</v>
      </c>
      <c r="I60" s="281" t="e">
        <f>+H60/G60</f>
        <v>#DIV/0!</v>
      </c>
    </row>
    <row r="61" spans="1:12" ht="45" customHeight="1">
      <c r="A61" s="69"/>
      <c r="B61" s="279" t="s">
        <v>616</v>
      </c>
      <c r="C61" s="270" t="s">
        <v>617</v>
      </c>
      <c r="D61" s="321">
        <v>1048</v>
      </c>
      <c r="E61" s="323">
        <v>9</v>
      </c>
      <c r="F61" s="375">
        <v>0</v>
      </c>
      <c r="G61" s="323">
        <v>0</v>
      </c>
      <c r="H61" s="280">
        <v>7418</v>
      </c>
      <c r="I61" s="281" t="e">
        <f>+H61/G61</f>
        <v>#DIV/0!</v>
      </c>
    </row>
    <row r="62" spans="1:12" s="6" customFormat="1" ht="20.100000000000001" customHeight="1">
      <c r="A62" s="230"/>
      <c r="B62" s="816"/>
      <c r="C62" s="290" t="s">
        <v>618</v>
      </c>
      <c r="D62" s="817">
        <v>1049</v>
      </c>
      <c r="E62" s="810" t="str">
        <f>IF(E58-E59+E60-E61&gt;0,E58-E59+E60-E61,"0")</f>
        <v>0</v>
      </c>
      <c r="F62" s="818" t="str">
        <f t="shared" ref="F62:H62" si="20">IF(F58-F59+F60-F61&gt;0,F58-F59+F60-F61,"0")</f>
        <v>0</v>
      </c>
      <c r="G62" s="810" t="str">
        <f t="shared" si="20"/>
        <v>0</v>
      </c>
      <c r="H62" s="814" t="str">
        <f t="shared" si="20"/>
        <v>0</v>
      </c>
      <c r="I62" s="812" t="e">
        <f>+H62/G62</f>
        <v>#DIV/0!</v>
      </c>
      <c r="J62" s="390"/>
      <c r="K62" s="390"/>
      <c r="L62" s="391"/>
    </row>
    <row r="63" spans="1:12" s="6" customFormat="1" ht="12.75" customHeight="1">
      <c r="A63" s="230"/>
      <c r="B63" s="816"/>
      <c r="C63" s="287" t="s">
        <v>699</v>
      </c>
      <c r="D63" s="817"/>
      <c r="E63" s="810"/>
      <c r="F63" s="818"/>
      <c r="G63" s="810"/>
      <c r="H63" s="815"/>
      <c r="I63" s="813"/>
      <c r="J63" s="390"/>
      <c r="K63" s="390"/>
      <c r="L63" s="391"/>
    </row>
    <row r="64" spans="1:12" s="6" customFormat="1" ht="20.100000000000001" customHeight="1">
      <c r="A64" s="230"/>
      <c r="B64" s="816"/>
      <c r="C64" s="290" t="s">
        <v>619</v>
      </c>
      <c r="D64" s="817">
        <v>1050</v>
      </c>
      <c r="E64" s="810">
        <f>+IF(E59-E58+E61-E60&gt;0,E59-E58+E61-E60,"0")</f>
        <v>57405</v>
      </c>
      <c r="F64" s="818" t="str">
        <f>+IF(F59-F58+F61-F60&gt;0,F59-F58+F61-F60,"0")</f>
        <v>0</v>
      </c>
      <c r="G64" s="810" t="str">
        <f>+IF(G59-G58+G61-G60&gt;0,G59-G58+G61-G60,"0")</f>
        <v>0</v>
      </c>
      <c r="H64" s="811">
        <f>+IF(H59-H58+H61-H60&gt;0,H59-H58+H61-H60,"0")</f>
        <v>49864</v>
      </c>
      <c r="I64" s="812" t="e">
        <f>+H64/G64</f>
        <v>#DIV/0!</v>
      </c>
      <c r="J64" s="390"/>
      <c r="K64" s="390"/>
      <c r="L64" s="391"/>
    </row>
    <row r="65" spans="1:12" s="6" customFormat="1" ht="14.25" customHeight="1">
      <c r="A65" s="230"/>
      <c r="B65" s="816"/>
      <c r="C65" s="287" t="s">
        <v>620</v>
      </c>
      <c r="D65" s="817"/>
      <c r="E65" s="810"/>
      <c r="F65" s="818"/>
      <c r="G65" s="810"/>
      <c r="H65" s="811"/>
      <c r="I65" s="813"/>
      <c r="J65" s="390"/>
      <c r="K65" s="390"/>
      <c r="L65" s="391"/>
    </row>
    <row r="66" spans="1:12" ht="20.100000000000001" customHeight="1">
      <c r="A66" s="69"/>
      <c r="B66" s="279"/>
      <c r="C66" s="266" t="s">
        <v>621</v>
      </c>
      <c r="D66" s="321"/>
      <c r="E66" s="323"/>
      <c r="F66" s="375"/>
      <c r="G66" s="323"/>
      <c r="H66" s="280"/>
      <c r="I66" s="281" t="e">
        <f>+H66/G66</f>
        <v>#DIV/0!</v>
      </c>
    </row>
    <row r="67" spans="1:12" ht="20.100000000000001" customHeight="1">
      <c r="A67" s="69"/>
      <c r="B67" s="279">
        <v>721</v>
      </c>
      <c r="C67" s="270" t="s">
        <v>622</v>
      </c>
      <c r="D67" s="321">
        <v>1051</v>
      </c>
      <c r="E67" s="323">
        <v>0</v>
      </c>
      <c r="F67" s="375">
        <v>0</v>
      </c>
      <c r="G67" s="323">
        <v>0</v>
      </c>
      <c r="H67" s="280">
        <v>0</v>
      </c>
      <c r="I67" s="281" t="e">
        <f t="shared" ref="I67:I70" si="21">+H67/G67</f>
        <v>#DIV/0!</v>
      </c>
    </row>
    <row r="68" spans="1:12" ht="20.100000000000001" customHeight="1">
      <c r="A68" s="69"/>
      <c r="B68" s="279" t="s">
        <v>623</v>
      </c>
      <c r="C68" s="270" t="s">
        <v>624</v>
      </c>
      <c r="D68" s="321">
        <v>1052</v>
      </c>
      <c r="E68" s="323">
        <v>0</v>
      </c>
      <c r="F68" s="375">
        <v>0</v>
      </c>
      <c r="G68" s="323">
        <v>0</v>
      </c>
      <c r="H68" s="280">
        <v>0</v>
      </c>
      <c r="I68" s="281" t="e">
        <f t="shared" si="21"/>
        <v>#DIV/0!</v>
      </c>
    </row>
    <row r="69" spans="1:12" ht="20.100000000000001" customHeight="1">
      <c r="A69" s="69"/>
      <c r="B69" s="279" t="s">
        <v>625</v>
      </c>
      <c r="C69" s="270" t="s">
        <v>626</v>
      </c>
      <c r="D69" s="321">
        <v>1053</v>
      </c>
      <c r="E69" s="323">
        <v>5466</v>
      </c>
      <c r="F69" s="375">
        <v>0</v>
      </c>
      <c r="G69" s="323">
        <v>0</v>
      </c>
      <c r="H69" s="280">
        <v>0</v>
      </c>
      <c r="I69" s="281" t="e">
        <f t="shared" si="21"/>
        <v>#DIV/0!</v>
      </c>
    </row>
    <row r="70" spans="1:12" ht="20.100000000000001" customHeight="1">
      <c r="A70" s="69"/>
      <c r="B70" s="279">
        <v>723</v>
      </c>
      <c r="C70" s="270" t="s">
        <v>627</v>
      </c>
      <c r="D70" s="321">
        <v>1054</v>
      </c>
      <c r="E70" s="323">
        <v>0</v>
      </c>
      <c r="F70" s="375">
        <v>0</v>
      </c>
      <c r="G70" s="323">
        <v>0</v>
      </c>
      <c r="H70" s="280">
        <v>0</v>
      </c>
      <c r="I70" s="281" t="e">
        <f t="shared" si="21"/>
        <v>#DIV/0!</v>
      </c>
    </row>
    <row r="71" spans="1:12" s="6" customFormat="1" ht="20.100000000000001" customHeight="1">
      <c r="A71" s="230"/>
      <c r="B71" s="816"/>
      <c r="C71" s="290" t="s">
        <v>628</v>
      </c>
      <c r="D71" s="817">
        <v>1055</v>
      </c>
      <c r="E71" s="810" t="str">
        <f>+IF(E62-E64-E67-E68+E69-E70&gt;0,E62-E64-E67-E68+E69-E70,"0")</f>
        <v>0</v>
      </c>
      <c r="F71" s="818" t="str">
        <f t="shared" ref="F71:H71" si="22">+IF(F62-F64-F67-F68+F69-F70&gt;0,F62-F64-F67-F68+F69-F70,"0")</f>
        <v>0</v>
      </c>
      <c r="G71" s="810" t="str">
        <f t="shared" si="22"/>
        <v>0</v>
      </c>
      <c r="H71" s="811" t="str">
        <f t="shared" si="22"/>
        <v>0</v>
      </c>
      <c r="I71" s="812" t="e">
        <f>+H71/G71</f>
        <v>#DIV/0!</v>
      </c>
      <c r="J71" s="390"/>
      <c r="K71" s="390"/>
      <c r="L71" s="391"/>
    </row>
    <row r="72" spans="1:12" s="6" customFormat="1" ht="14.25" customHeight="1">
      <c r="A72" s="230"/>
      <c r="B72" s="816"/>
      <c r="C72" s="287" t="s">
        <v>629</v>
      </c>
      <c r="D72" s="817"/>
      <c r="E72" s="810"/>
      <c r="F72" s="818"/>
      <c r="G72" s="810"/>
      <c r="H72" s="811"/>
      <c r="I72" s="813" t="str">
        <f t="shared" si="12"/>
        <v xml:space="preserve">  </v>
      </c>
      <c r="J72" s="390"/>
      <c r="K72" s="390"/>
      <c r="L72" s="391"/>
    </row>
    <row r="73" spans="1:12" s="6" customFormat="1" ht="20.100000000000001" customHeight="1">
      <c r="A73" s="230"/>
      <c r="B73" s="816"/>
      <c r="C73" s="290" t="s">
        <v>630</v>
      </c>
      <c r="D73" s="817">
        <v>1056</v>
      </c>
      <c r="E73" s="810">
        <f>+IF(E64-E66-E69-E70+E71-E72&gt;0,E64-E66-E69-E70+E71-E72,"0")</f>
        <v>51939</v>
      </c>
      <c r="F73" s="818" t="str">
        <f t="shared" ref="F73:G73" si="23">+IF(F64-F62+F67+F68-F69+F70&gt;0,F64-F62+F67+F68-F69+F70,"0")</f>
        <v>0</v>
      </c>
      <c r="G73" s="810" t="str">
        <f t="shared" si="23"/>
        <v>0</v>
      </c>
      <c r="H73" s="488">
        <f>+IF(H64-H62+H67+H68-H69+H70&gt;0,H64-H62+H67+H68-H69+H70,"0")</f>
        <v>49864</v>
      </c>
      <c r="I73" s="812" t="e">
        <f>+H73/G73</f>
        <v>#DIV/0!</v>
      </c>
      <c r="J73" s="390"/>
      <c r="K73" s="390"/>
      <c r="L73" s="391"/>
    </row>
    <row r="74" spans="1:12" s="6" customFormat="1" ht="14.25" customHeight="1">
      <c r="A74" s="230"/>
      <c r="B74" s="816"/>
      <c r="C74" s="287" t="s">
        <v>631</v>
      </c>
      <c r="D74" s="817"/>
      <c r="E74" s="810"/>
      <c r="F74" s="818"/>
      <c r="G74" s="810"/>
      <c r="H74" s="489"/>
      <c r="I74" s="813" t="str">
        <f t="shared" si="12"/>
        <v xml:space="preserve">  </v>
      </c>
      <c r="J74" s="390"/>
      <c r="K74" s="390"/>
      <c r="L74" s="391"/>
    </row>
    <row r="75" spans="1:12" ht="20.100000000000001" customHeight="1">
      <c r="A75" s="69"/>
      <c r="B75" s="279"/>
      <c r="C75" s="270" t="s">
        <v>632</v>
      </c>
      <c r="D75" s="321">
        <v>1057</v>
      </c>
      <c r="E75" s="323">
        <v>0</v>
      </c>
      <c r="F75" s="375">
        <v>0</v>
      </c>
      <c r="G75" s="323">
        <v>0</v>
      </c>
      <c r="H75" s="280">
        <v>0</v>
      </c>
      <c r="I75" s="281" t="e">
        <f>+H75/G75</f>
        <v>#DIV/0!</v>
      </c>
    </row>
    <row r="76" spans="1:12" ht="20.100000000000001" customHeight="1">
      <c r="A76" s="69"/>
      <c r="B76" s="279"/>
      <c r="C76" s="270" t="s">
        <v>633</v>
      </c>
      <c r="D76" s="321">
        <v>1058</v>
      </c>
      <c r="E76" s="323">
        <v>0</v>
      </c>
      <c r="F76" s="375">
        <v>0</v>
      </c>
      <c r="G76" s="323">
        <v>0</v>
      </c>
      <c r="H76" s="280">
        <v>0</v>
      </c>
      <c r="I76" s="281" t="e">
        <f t="shared" ref="I76:I80" si="24">+H76/G76</f>
        <v>#DIV/0!</v>
      </c>
    </row>
    <row r="77" spans="1:12" ht="20.100000000000001" customHeight="1">
      <c r="A77" s="69"/>
      <c r="B77" s="279"/>
      <c r="C77" s="270" t="s">
        <v>634</v>
      </c>
      <c r="D77" s="321">
        <v>1059</v>
      </c>
      <c r="E77" s="323">
        <v>0</v>
      </c>
      <c r="F77" s="375">
        <v>0</v>
      </c>
      <c r="G77" s="323">
        <v>0</v>
      </c>
      <c r="H77" s="280">
        <v>0</v>
      </c>
      <c r="I77" s="281" t="e">
        <f t="shared" si="24"/>
        <v>#DIV/0!</v>
      </c>
    </row>
    <row r="78" spans="1:12" ht="20.100000000000001" customHeight="1">
      <c r="A78" s="69"/>
      <c r="B78" s="279"/>
      <c r="C78" s="270" t="s">
        <v>635</v>
      </c>
      <c r="D78" s="321">
        <v>1060</v>
      </c>
      <c r="E78" s="323">
        <v>0</v>
      </c>
      <c r="F78" s="375">
        <v>0</v>
      </c>
      <c r="G78" s="323">
        <v>0</v>
      </c>
      <c r="H78" s="280">
        <v>0</v>
      </c>
      <c r="I78" s="281" t="e">
        <f t="shared" si="24"/>
        <v>#DIV/0!</v>
      </c>
    </row>
    <row r="79" spans="1:12" ht="20.100000000000001" customHeight="1">
      <c r="A79" s="69"/>
      <c r="B79" s="279"/>
      <c r="C79" s="270" t="s">
        <v>636</v>
      </c>
      <c r="D79" s="321"/>
      <c r="E79" s="323">
        <v>0</v>
      </c>
      <c r="F79" s="375">
        <v>0</v>
      </c>
      <c r="G79" s="323">
        <v>0</v>
      </c>
      <c r="H79" s="280">
        <v>0</v>
      </c>
      <c r="I79" s="281" t="e">
        <f t="shared" si="24"/>
        <v>#DIV/0!</v>
      </c>
    </row>
    <row r="80" spans="1:12" ht="20.100000000000001" customHeight="1">
      <c r="A80" s="69"/>
      <c r="B80" s="279"/>
      <c r="C80" s="270" t="s">
        <v>637</v>
      </c>
      <c r="D80" s="321">
        <v>1061</v>
      </c>
      <c r="E80" s="323">
        <v>0</v>
      </c>
      <c r="F80" s="375">
        <v>0</v>
      </c>
      <c r="G80" s="323">
        <v>0</v>
      </c>
      <c r="H80" s="280">
        <v>0</v>
      </c>
      <c r="I80" s="281" t="e">
        <f t="shared" si="24"/>
        <v>#DIV/0!</v>
      </c>
    </row>
    <row r="81" spans="1:9" ht="20.100000000000001" customHeight="1" thickBot="1">
      <c r="A81" s="69"/>
      <c r="B81" s="240"/>
      <c r="C81" s="282" t="s">
        <v>638</v>
      </c>
      <c r="D81" s="322">
        <v>1062</v>
      </c>
      <c r="E81" s="284">
        <v>0</v>
      </c>
      <c r="F81" s="376">
        <v>0</v>
      </c>
      <c r="G81" s="284">
        <v>0</v>
      </c>
      <c r="H81" s="283">
        <v>0</v>
      </c>
      <c r="I81" s="285" t="e">
        <f>+H81/G81</f>
        <v>#DIV/0!</v>
      </c>
    </row>
    <row r="82" spans="1:9">
      <c r="B82" s="799" t="s">
        <v>820</v>
      </c>
      <c r="C82" s="799"/>
      <c r="G82" s="233"/>
      <c r="H82" s="233"/>
      <c r="I82" s="233"/>
    </row>
    <row r="83" spans="1:9">
      <c r="G83" s="233"/>
      <c r="H83" s="663">
        <f>+H54</f>
        <v>117548</v>
      </c>
      <c r="I83" s="233" t="s">
        <v>844</v>
      </c>
    </row>
    <row r="84" spans="1:9">
      <c r="G84" s="610">
        <f>+G54</f>
        <v>207978</v>
      </c>
      <c r="H84" s="663">
        <f>+H56+H61</f>
        <v>167412</v>
      </c>
      <c r="I84" s="233" t="s">
        <v>845</v>
      </c>
    </row>
    <row r="85" spans="1:9">
      <c r="G85" s="610">
        <f>+G56</f>
        <v>207978</v>
      </c>
      <c r="H85" s="663">
        <f>+H83-H84</f>
        <v>-49864</v>
      </c>
      <c r="I85" s="233" t="s">
        <v>846</v>
      </c>
    </row>
    <row r="86" spans="1:9">
      <c r="G86" s="233"/>
      <c r="H86" s="233"/>
      <c r="I86" s="233"/>
    </row>
    <row r="87" spans="1:9">
      <c r="G87" s="233"/>
      <c r="H87" s="233"/>
      <c r="I87" s="233"/>
    </row>
    <row r="88" spans="1:9">
      <c r="G88" s="233"/>
      <c r="H88" s="233"/>
      <c r="I88" s="233"/>
    </row>
    <row r="89" spans="1:9">
      <c r="G89" s="233"/>
      <c r="H89" s="233"/>
      <c r="I89" s="233"/>
    </row>
    <row r="90" spans="1:9">
      <c r="G90" s="233"/>
      <c r="H90" s="233"/>
      <c r="I90" s="233"/>
    </row>
    <row r="91" spans="1:9">
      <c r="G91" s="233"/>
      <c r="H91" s="233"/>
      <c r="I91" s="233"/>
    </row>
    <row r="92" spans="1:9">
      <c r="G92" s="233"/>
      <c r="H92" s="233"/>
      <c r="I92" s="233"/>
    </row>
    <row r="93" spans="1:9">
      <c r="G93" s="233"/>
      <c r="H93" s="233"/>
      <c r="I93" s="233"/>
    </row>
    <row r="94" spans="1:9">
      <c r="G94" s="233"/>
      <c r="H94" s="233"/>
      <c r="I94" s="233"/>
    </row>
    <row r="95" spans="1:9">
      <c r="G95" s="233"/>
      <c r="H95" s="233"/>
      <c r="I95" s="233"/>
    </row>
    <row r="96" spans="1:9">
      <c r="G96" s="233"/>
      <c r="H96" s="233"/>
      <c r="I96" s="233"/>
    </row>
    <row r="97" spans="7:9">
      <c r="G97" s="233"/>
      <c r="H97" s="233"/>
      <c r="I97" s="233"/>
    </row>
    <row r="98" spans="7:9">
      <c r="G98" s="233"/>
      <c r="H98" s="233"/>
      <c r="I98" s="233"/>
    </row>
    <row r="99" spans="7:9">
      <c r="G99" s="233"/>
      <c r="H99" s="233"/>
      <c r="I99" s="233"/>
    </row>
    <row r="100" spans="7:9">
      <c r="G100" s="233"/>
      <c r="H100" s="233"/>
      <c r="I100" s="233"/>
    </row>
    <row r="101" spans="7:9">
      <c r="G101" s="233"/>
      <c r="H101" s="233"/>
      <c r="I101" s="233"/>
    </row>
    <row r="102" spans="7:9">
      <c r="G102" s="233"/>
      <c r="H102" s="233"/>
      <c r="I102" s="233"/>
    </row>
    <row r="103" spans="7:9">
      <c r="G103" s="233"/>
      <c r="H103" s="233"/>
      <c r="I103" s="233"/>
    </row>
    <row r="104" spans="7:9">
      <c r="G104" s="233"/>
      <c r="H104" s="233"/>
      <c r="I104" s="233"/>
    </row>
    <row r="105" spans="7:9">
      <c r="G105" s="233"/>
      <c r="H105" s="233"/>
      <c r="I105" s="233"/>
    </row>
    <row r="106" spans="7:9">
      <c r="G106" s="233"/>
      <c r="H106" s="233"/>
      <c r="I106" s="233"/>
    </row>
    <row r="107" spans="7:9">
      <c r="G107" s="233"/>
      <c r="H107" s="233"/>
      <c r="I107" s="233"/>
    </row>
    <row r="108" spans="7:9">
      <c r="G108" s="233"/>
      <c r="H108" s="233"/>
      <c r="I108" s="233"/>
    </row>
    <row r="109" spans="7:9">
      <c r="G109" s="233"/>
      <c r="H109" s="233"/>
      <c r="I109" s="233"/>
    </row>
    <row r="110" spans="7:9">
      <c r="G110" s="233"/>
      <c r="H110" s="233"/>
      <c r="I110" s="233"/>
    </row>
    <row r="111" spans="7:9">
      <c r="G111" s="233"/>
      <c r="H111" s="233"/>
      <c r="I111" s="233"/>
    </row>
    <row r="112" spans="7:9">
      <c r="G112" s="233"/>
      <c r="H112" s="233"/>
      <c r="I112" s="233"/>
    </row>
    <row r="113" spans="7:9">
      <c r="G113" s="233"/>
      <c r="H113" s="233"/>
      <c r="I113" s="233"/>
    </row>
    <row r="114" spans="7:9">
      <c r="G114" s="233"/>
      <c r="H114" s="233"/>
      <c r="I114" s="233"/>
    </row>
    <row r="115" spans="7:9">
      <c r="G115" s="233"/>
      <c r="H115" s="233"/>
      <c r="I115" s="233"/>
    </row>
    <row r="116" spans="7:9">
      <c r="G116" s="233"/>
      <c r="H116" s="233"/>
      <c r="I116" s="233"/>
    </row>
    <row r="117" spans="7:9">
      <c r="G117" s="233"/>
      <c r="H117" s="233"/>
      <c r="I117" s="233"/>
    </row>
    <row r="118" spans="7:9">
      <c r="G118" s="233"/>
      <c r="H118" s="233"/>
      <c r="I118" s="233"/>
    </row>
    <row r="119" spans="7:9">
      <c r="G119" s="233"/>
      <c r="H119" s="233"/>
      <c r="I119" s="233"/>
    </row>
    <row r="120" spans="7:9">
      <c r="G120" s="233"/>
      <c r="H120" s="233"/>
      <c r="I120" s="233"/>
    </row>
    <row r="121" spans="7:9">
      <c r="G121" s="233"/>
      <c r="H121" s="233"/>
      <c r="I121" s="233"/>
    </row>
    <row r="122" spans="7:9">
      <c r="G122" s="233"/>
      <c r="H122" s="233"/>
      <c r="I122" s="233"/>
    </row>
    <row r="123" spans="7:9">
      <c r="G123" s="233"/>
      <c r="H123" s="233"/>
      <c r="I123" s="233"/>
    </row>
    <row r="124" spans="7:9">
      <c r="G124" s="233"/>
      <c r="H124" s="233"/>
      <c r="I124" s="233"/>
    </row>
    <row r="125" spans="7:9">
      <c r="G125" s="233"/>
      <c r="H125" s="233"/>
      <c r="I125" s="233"/>
    </row>
    <row r="126" spans="7:9">
      <c r="G126" s="233"/>
      <c r="H126" s="233"/>
      <c r="I126" s="233"/>
    </row>
    <row r="127" spans="7:9">
      <c r="G127" s="233"/>
      <c r="H127" s="233"/>
      <c r="I127" s="233"/>
    </row>
    <row r="128" spans="7:9">
      <c r="G128" s="233"/>
      <c r="H128" s="233"/>
      <c r="I128" s="233"/>
    </row>
    <row r="129" spans="7:9">
      <c r="G129" s="233"/>
      <c r="H129" s="233"/>
      <c r="I129" s="233"/>
    </row>
    <row r="130" spans="7:9">
      <c r="G130" s="233"/>
      <c r="H130" s="233"/>
      <c r="I130" s="233"/>
    </row>
    <row r="131" spans="7:9">
      <c r="G131" s="233"/>
      <c r="H131" s="233"/>
      <c r="I131" s="233"/>
    </row>
    <row r="132" spans="7:9">
      <c r="G132" s="233"/>
      <c r="H132" s="233"/>
      <c r="I132" s="233"/>
    </row>
    <row r="133" spans="7:9">
      <c r="G133" s="233"/>
      <c r="H133" s="233"/>
      <c r="I133" s="233"/>
    </row>
    <row r="134" spans="7:9">
      <c r="G134" s="233"/>
      <c r="H134" s="233"/>
      <c r="I134" s="233"/>
    </row>
    <row r="135" spans="7:9">
      <c r="G135" s="233"/>
      <c r="H135" s="233"/>
      <c r="I135" s="233"/>
    </row>
    <row r="136" spans="7:9">
      <c r="G136" s="233"/>
      <c r="H136" s="233"/>
      <c r="I136" s="233"/>
    </row>
    <row r="137" spans="7:9">
      <c r="G137" s="233"/>
      <c r="H137" s="233"/>
      <c r="I137" s="233"/>
    </row>
    <row r="138" spans="7:9">
      <c r="G138" s="233"/>
      <c r="H138" s="233"/>
      <c r="I138" s="233"/>
    </row>
    <row r="139" spans="7:9">
      <c r="G139" s="233"/>
      <c r="H139" s="233"/>
      <c r="I139" s="233"/>
    </row>
    <row r="140" spans="7:9">
      <c r="G140" s="233"/>
      <c r="H140" s="233"/>
      <c r="I140" s="233"/>
    </row>
    <row r="141" spans="7:9">
      <c r="G141" s="233"/>
      <c r="H141" s="233"/>
      <c r="I141" s="233"/>
    </row>
    <row r="142" spans="7:9">
      <c r="G142" s="233"/>
      <c r="H142" s="233"/>
      <c r="I142" s="233"/>
    </row>
    <row r="143" spans="7:9">
      <c r="G143" s="233"/>
      <c r="H143" s="233"/>
      <c r="I143" s="233"/>
    </row>
    <row r="144" spans="7:9">
      <c r="G144" s="233"/>
      <c r="H144" s="233"/>
      <c r="I144" s="233"/>
    </row>
    <row r="145" spans="7:9">
      <c r="G145" s="233"/>
      <c r="H145" s="233"/>
      <c r="I145" s="233"/>
    </row>
    <row r="146" spans="7:9">
      <c r="G146" s="233"/>
      <c r="H146" s="233"/>
      <c r="I146" s="233"/>
    </row>
    <row r="147" spans="7:9">
      <c r="G147" s="233"/>
      <c r="H147" s="233"/>
      <c r="I147" s="233"/>
    </row>
    <row r="148" spans="7:9">
      <c r="G148" s="233"/>
      <c r="H148" s="233"/>
      <c r="I148" s="233"/>
    </row>
  </sheetData>
  <mergeCells count="73">
    <mergeCell ref="B82:C82"/>
    <mergeCell ref="B9:B10"/>
    <mergeCell ref="D9:D10"/>
    <mergeCell ref="E9:E10"/>
    <mergeCell ref="F9:F10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G9:G10"/>
    <mergeCell ref="B2:I2"/>
    <mergeCell ref="B3:I3"/>
    <mergeCell ref="B6:B7"/>
    <mergeCell ref="E6:E7"/>
    <mergeCell ref="F6:F7"/>
    <mergeCell ref="F5:G5"/>
    <mergeCell ref="C4:E4"/>
    <mergeCell ref="I9:I10"/>
    <mergeCell ref="D6:D7"/>
    <mergeCell ref="C6:C7"/>
    <mergeCell ref="I6:I7"/>
    <mergeCell ref="G6:H6"/>
    <mergeCell ref="H9:H10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I73:I74"/>
    <mergeCell ref="I64:I65"/>
    <mergeCell ref="I62:I63"/>
    <mergeCell ref="I71:I72"/>
    <mergeCell ref="G64:G65"/>
    <mergeCell ref="H64:H65"/>
    <mergeCell ref="G62:G63"/>
    <mergeCell ref="G71:G72"/>
    <mergeCell ref="H71:H72"/>
    <mergeCell ref="H62:H63"/>
    <mergeCell ref="G36:G37"/>
    <mergeCell ref="H36:H37"/>
    <mergeCell ref="I36:I37"/>
    <mergeCell ref="G42:G43"/>
    <mergeCell ref="I42:I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153"/>
  <sheetViews>
    <sheetView showGridLines="0" workbookViewId="0">
      <selection activeCell="A15" sqref="A15:XFD15"/>
    </sheetView>
  </sheetViews>
  <sheetFormatPr defaultRowHeight="15.6"/>
  <cols>
    <col min="1" max="1" width="1.88671875" style="11" customWidth="1"/>
    <col min="2" max="2" width="59.5546875" style="233" customWidth="1"/>
    <col min="3" max="3" width="12.5546875" style="233" customWidth="1"/>
    <col min="4" max="7" width="17.88671875" style="233" customWidth="1"/>
    <col min="8" max="8" width="16.5546875" style="258" customWidth="1"/>
    <col min="9" max="9" width="9.109375" style="384"/>
    <col min="10" max="13" width="9.109375" style="374"/>
    <col min="14" max="259" width="9.109375" style="11"/>
    <col min="260" max="260" width="3.44140625" style="11" customWidth="1"/>
    <col min="261" max="261" width="59.5546875" style="11" customWidth="1"/>
    <col min="262" max="262" width="12.5546875" style="11" customWidth="1"/>
    <col min="263" max="264" width="17.88671875" style="11" customWidth="1"/>
    <col min="265" max="515" width="9.109375" style="11"/>
    <col min="516" max="516" width="3.44140625" style="11" customWidth="1"/>
    <col min="517" max="517" width="59.5546875" style="11" customWidth="1"/>
    <col min="518" max="518" width="12.5546875" style="11" customWidth="1"/>
    <col min="519" max="520" width="17.88671875" style="11" customWidth="1"/>
    <col min="521" max="771" width="9.109375" style="11"/>
    <col min="772" max="772" width="3.44140625" style="11" customWidth="1"/>
    <col min="773" max="773" width="59.5546875" style="11" customWidth="1"/>
    <col min="774" max="774" width="12.5546875" style="11" customWidth="1"/>
    <col min="775" max="776" width="17.88671875" style="11" customWidth="1"/>
    <col min="777" max="1027" width="9.109375" style="11"/>
    <col min="1028" max="1028" width="3.44140625" style="11" customWidth="1"/>
    <col min="1029" max="1029" width="59.5546875" style="11" customWidth="1"/>
    <col min="1030" max="1030" width="12.5546875" style="11" customWidth="1"/>
    <col min="1031" max="1032" width="17.88671875" style="11" customWidth="1"/>
    <col min="1033" max="1283" width="9.109375" style="11"/>
    <col min="1284" max="1284" width="3.44140625" style="11" customWidth="1"/>
    <col min="1285" max="1285" width="59.5546875" style="11" customWidth="1"/>
    <col min="1286" max="1286" width="12.5546875" style="11" customWidth="1"/>
    <col min="1287" max="1288" width="17.88671875" style="11" customWidth="1"/>
    <col min="1289" max="1539" width="9.109375" style="11"/>
    <col min="1540" max="1540" width="3.44140625" style="11" customWidth="1"/>
    <col min="1541" max="1541" width="59.5546875" style="11" customWidth="1"/>
    <col min="1542" max="1542" width="12.5546875" style="11" customWidth="1"/>
    <col min="1543" max="1544" width="17.88671875" style="11" customWidth="1"/>
    <col min="1545" max="1795" width="9.109375" style="11"/>
    <col min="1796" max="1796" width="3.44140625" style="11" customWidth="1"/>
    <col min="1797" max="1797" width="59.5546875" style="11" customWidth="1"/>
    <col min="1798" max="1798" width="12.5546875" style="11" customWidth="1"/>
    <col min="1799" max="1800" width="17.88671875" style="11" customWidth="1"/>
    <col min="1801" max="2051" width="9.109375" style="11"/>
    <col min="2052" max="2052" width="3.44140625" style="11" customWidth="1"/>
    <col min="2053" max="2053" width="59.5546875" style="11" customWidth="1"/>
    <col min="2054" max="2054" width="12.5546875" style="11" customWidth="1"/>
    <col min="2055" max="2056" width="17.88671875" style="11" customWidth="1"/>
    <col min="2057" max="2307" width="9.109375" style="11"/>
    <col min="2308" max="2308" width="3.44140625" style="11" customWidth="1"/>
    <col min="2309" max="2309" width="59.5546875" style="11" customWidth="1"/>
    <col min="2310" max="2310" width="12.5546875" style="11" customWidth="1"/>
    <col min="2311" max="2312" width="17.88671875" style="11" customWidth="1"/>
    <col min="2313" max="2563" width="9.109375" style="11"/>
    <col min="2564" max="2564" width="3.44140625" style="11" customWidth="1"/>
    <col min="2565" max="2565" width="59.5546875" style="11" customWidth="1"/>
    <col min="2566" max="2566" width="12.5546875" style="11" customWidth="1"/>
    <col min="2567" max="2568" width="17.88671875" style="11" customWidth="1"/>
    <col min="2569" max="2819" width="9.109375" style="11"/>
    <col min="2820" max="2820" width="3.44140625" style="11" customWidth="1"/>
    <col min="2821" max="2821" width="59.5546875" style="11" customWidth="1"/>
    <col min="2822" max="2822" width="12.5546875" style="11" customWidth="1"/>
    <col min="2823" max="2824" width="17.88671875" style="11" customWidth="1"/>
    <col min="2825" max="3075" width="9.109375" style="11"/>
    <col min="3076" max="3076" width="3.44140625" style="11" customWidth="1"/>
    <col min="3077" max="3077" width="59.5546875" style="11" customWidth="1"/>
    <col min="3078" max="3078" width="12.5546875" style="11" customWidth="1"/>
    <col min="3079" max="3080" width="17.88671875" style="11" customWidth="1"/>
    <col min="3081" max="3331" width="9.109375" style="11"/>
    <col min="3332" max="3332" width="3.44140625" style="11" customWidth="1"/>
    <col min="3333" max="3333" width="59.5546875" style="11" customWidth="1"/>
    <col min="3334" max="3334" width="12.5546875" style="11" customWidth="1"/>
    <col min="3335" max="3336" width="17.88671875" style="11" customWidth="1"/>
    <col min="3337" max="3587" width="9.109375" style="11"/>
    <col min="3588" max="3588" width="3.44140625" style="11" customWidth="1"/>
    <col min="3589" max="3589" width="59.5546875" style="11" customWidth="1"/>
    <col min="3590" max="3590" width="12.5546875" style="11" customWidth="1"/>
    <col min="3591" max="3592" width="17.88671875" style="11" customWidth="1"/>
    <col min="3593" max="3843" width="9.109375" style="11"/>
    <col min="3844" max="3844" width="3.44140625" style="11" customWidth="1"/>
    <col min="3845" max="3845" width="59.5546875" style="11" customWidth="1"/>
    <col min="3846" max="3846" width="12.5546875" style="11" customWidth="1"/>
    <col min="3847" max="3848" width="17.88671875" style="11" customWidth="1"/>
    <col min="3849" max="4099" width="9.109375" style="11"/>
    <col min="4100" max="4100" width="3.44140625" style="11" customWidth="1"/>
    <col min="4101" max="4101" width="59.5546875" style="11" customWidth="1"/>
    <col min="4102" max="4102" width="12.5546875" style="11" customWidth="1"/>
    <col min="4103" max="4104" width="17.88671875" style="11" customWidth="1"/>
    <col min="4105" max="4355" width="9.109375" style="11"/>
    <col min="4356" max="4356" width="3.44140625" style="11" customWidth="1"/>
    <col min="4357" max="4357" width="59.5546875" style="11" customWidth="1"/>
    <col min="4358" max="4358" width="12.5546875" style="11" customWidth="1"/>
    <col min="4359" max="4360" width="17.88671875" style="11" customWidth="1"/>
    <col min="4361" max="4611" width="9.109375" style="11"/>
    <col min="4612" max="4612" width="3.44140625" style="11" customWidth="1"/>
    <col min="4613" max="4613" width="59.5546875" style="11" customWidth="1"/>
    <col min="4614" max="4614" width="12.5546875" style="11" customWidth="1"/>
    <col min="4615" max="4616" width="17.88671875" style="11" customWidth="1"/>
    <col min="4617" max="4867" width="9.109375" style="11"/>
    <col min="4868" max="4868" width="3.44140625" style="11" customWidth="1"/>
    <col min="4869" max="4869" width="59.5546875" style="11" customWidth="1"/>
    <col min="4870" max="4870" width="12.5546875" style="11" customWidth="1"/>
    <col min="4871" max="4872" width="17.88671875" style="11" customWidth="1"/>
    <col min="4873" max="5123" width="9.109375" style="11"/>
    <col min="5124" max="5124" width="3.44140625" style="11" customWidth="1"/>
    <col min="5125" max="5125" width="59.5546875" style="11" customWidth="1"/>
    <col min="5126" max="5126" width="12.5546875" style="11" customWidth="1"/>
    <col min="5127" max="5128" width="17.88671875" style="11" customWidth="1"/>
    <col min="5129" max="5379" width="9.109375" style="11"/>
    <col min="5380" max="5380" width="3.44140625" style="11" customWidth="1"/>
    <col min="5381" max="5381" width="59.5546875" style="11" customWidth="1"/>
    <col min="5382" max="5382" width="12.5546875" style="11" customWidth="1"/>
    <col min="5383" max="5384" width="17.88671875" style="11" customWidth="1"/>
    <col min="5385" max="5635" width="9.109375" style="11"/>
    <col min="5636" max="5636" width="3.44140625" style="11" customWidth="1"/>
    <col min="5637" max="5637" width="59.5546875" style="11" customWidth="1"/>
    <col min="5638" max="5638" width="12.5546875" style="11" customWidth="1"/>
    <col min="5639" max="5640" width="17.88671875" style="11" customWidth="1"/>
    <col min="5641" max="5891" width="9.109375" style="11"/>
    <col min="5892" max="5892" width="3.44140625" style="11" customWidth="1"/>
    <col min="5893" max="5893" width="59.5546875" style="11" customWidth="1"/>
    <col min="5894" max="5894" width="12.5546875" style="11" customWidth="1"/>
    <col min="5895" max="5896" width="17.88671875" style="11" customWidth="1"/>
    <col min="5897" max="6147" width="9.109375" style="11"/>
    <col min="6148" max="6148" width="3.44140625" style="11" customWidth="1"/>
    <col min="6149" max="6149" width="59.5546875" style="11" customWidth="1"/>
    <col min="6150" max="6150" width="12.5546875" style="11" customWidth="1"/>
    <col min="6151" max="6152" width="17.88671875" style="11" customWidth="1"/>
    <col min="6153" max="6403" width="9.109375" style="11"/>
    <col min="6404" max="6404" width="3.44140625" style="11" customWidth="1"/>
    <col min="6405" max="6405" width="59.5546875" style="11" customWidth="1"/>
    <col min="6406" max="6406" width="12.5546875" style="11" customWidth="1"/>
    <col min="6407" max="6408" width="17.88671875" style="11" customWidth="1"/>
    <col min="6409" max="6659" width="9.109375" style="11"/>
    <col min="6660" max="6660" width="3.44140625" style="11" customWidth="1"/>
    <col min="6661" max="6661" width="59.5546875" style="11" customWidth="1"/>
    <col min="6662" max="6662" width="12.5546875" style="11" customWidth="1"/>
    <col min="6663" max="6664" width="17.88671875" style="11" customWidth="1"/>
    <col min="6665" max="6915" width="9.109375" style="11"/>
    <col min="6916" max="6916" width="3.44140625" style="11" customWidth="1"/>
    <col min="6917" max="6917" width="59.5546875" style="11" customWidth="1"/>
    <col min="6918" max="6918" width="12.5546875" style="11" customWidth="1"/>
    <col min="6919" max="6920" width="17.88671875" style="11" customWidth="1"/>
    <col min="6921" max="7171" width="9.109375" style="11"/>
    <col min="7172" max="7172" width="3.44140625" style="11" customWidth="1"/>
    <col min="7173" max="7173" width="59.5546875" style="11" customWidth="1"/>
    <col min="7174" max="7174" width="12.5546875" style="11" customWidth="1"/>
    <col min="7175" max="7176" width="17.88671875" style="11" customWidth="1"/>
    <col min="7177" max="7427" width="9.109375" style="11"/>
    <col min="7428" max="7428" width="3.44140625" style="11" customWidth="1"/>
    <col min="7429" max="7429" width="59.5546875" style="11" customWidth="1"/>
    <col min="7430" max="7430" width="12.5546875" style="11" customWidth="1"/>
    <col min="7431" max="7432" width="17.88671875" style="11" customWidth="1"/>
    <col min="7433" max="7683" width="9.109375" style="11"/>
    <col min="7684" max="7684" width="3.44140625" style="11" customWidth="1"/>
    <col min="7685" max="7685" width="59.5546875" style="11" customWidth="1"/>
    <col min="7686" max="7686" width="12.5546875" style="11" customWidth="1"/>
    <col min="7687" max="7688" width="17.88671875" style="11" customWidth="1"/>
    <col min="7689" max="7939" width="9.109375" style="11"/>
    <col min="7940" max="7940" width="3.44140625" style="11" customWidth="1"/>
    <col min="7941" max="7941" width="59.5546875" style="11" customWidth="1"/>
    <col min="7942" max="7942" width="12.5546875" style="11" customWidth="1"/>
    <col min="7943" max="7944" width="17.88671875" style="11" customWidth="1"/>
    <col min="7945" max="8195" width="9.109375" style="11"/>
    <col min="8196" max="8196" width="3.44140625" style="11" customWidth="1"/>
    <col min="8197" max="8197" width="59.5546875" style="11" customWidth="1"/>
    <col min="8198" max="8198" width="12.5546875" style="11" customWidth="1"/>
    <col min="8199" max="8200" width="17.88671875" style="11" customWidth="1"/>
    <col min="8201" max="8451" width="9.109375" style="11"/>
    <col min="8452" max="8452" width="3.44140625" style="11" customWidth="1"/>
    <col min="8453" max="8453" width="59.5546875" style="11" customWidth="1"/>
    <col min="8454" max="8454" width="12.5546875" style="11" customWidth="1"/>
    <col min="8455" max="8456" width="17.88671875" style="11" customWidth="1"/>
    <col min="8457" max="8707" width="9.109375" style="11"/>
    <col min="8708" max="8708" width="3.44140625" style="11" customWidth="1"/>
    <col min="8709" max="8709" width="59.5546875" style="11" customWidth="1"/>
    <col min="8710" max="8710" width="12.5546875" style="11" customWidth="1"/>
    <col min="8711" max="8712" width="17.88671875" style="11" customWidth="1"/>
    <col min="8713" max="8963" width="9.109375" style="11"/>
    <col min="8964" max="8964" width="3.44140625" style="11" customWidth="1"/>
    <col min="8965" max="8965" width="59.5546875" style="11" customWidth="1"/>
    <col min="8966" max="8966" width="12.5546875" style="11" customWidth="1"/>
    <col min="8967" max="8968" width="17.88671875" style="11" customWidth="1"/>
    <col min="8969" max="9219" width="9.109375" style="11"/>
    <col min="9220" max="9220" width="3.44140625" style="11" customWidth="1"/>
    <col min="9221" max="9221" width="59.5546875" style="11" customWidth="1"/>
    <col min="9222" max="9222" width="12.5546875" style="11" customWidth="1"/>
    <col min="9223" max="9224" width="17.88671875" style="11" customWidth="1"/>
    <col min="9225" max="9475" width="9.109375" style="11"/>
    <col min="9476" max="9476" width="3.44140625" style="11" customWidth="1"/>
    <col min="9477" max="9477" width="59.5546875" style="11" customWidth="1"/>
    <col min="9478" max="9478" width="12.5546875" style="11" customWidth="1"/>
    <col min="9479" max="9480" width="17.88671875" style="11" customWidth="1"/>
    <col min="9481" max="9731" width="9.109375" style="11"/>
    <col min="9732" max="9732" width="3.44140625" style="11" customWidth="1"/>
    <col min="9733" max="9733" width="59.5546875" style="11" customWidth="1"/>
    <col min="9734" max="9734" width="12.5546875" style="11" customWidth="1"/>
    <col min="9735" max="9736" width="17.88671875" style="11" customWidth="1"/>
    <col min="9737" max="9987" width="9.109375" style="11"/>
    <col min="9988" max="9988" width="3.44140625" style="11" customWidth="1"/>
    <col min="9989" max="9989" width="59.5546875" style="11" customWidth="1"/>
    <col min="9990" max="9990" width="12.5546875" style="11" customWidth="1"/>
    <col min="9991" max="9992" width="17.88671875" style="11" customWidth="1"/>
    <col min="9993" max="10243" width="9.109375" style="11"/>
    <col min="10244" max="10244" width="3.44140625" style="11" customWidth="1"/>
    <col min="10245" max="10245" width="59.5546875" style="11" customWidth="1"/>
    <col min="10246" max="10246" width="12.5546875" style="11" customWidth="1"/>
    <col min="10247" max="10248" width="17.88671875" style="11" customWidth="1"/>
    <col min="10249" max="10499" width="9.109375" style="11"/>
    <col min="10500" max="10500" width="3.44140625" style="11" customWidth="1"/>
    <col min="10501" max="10501" width="59.5546875" style="11" customWidth="1"/>
    <col min="10502" max="10502" width="12.5546875" style="11" customWidth="1"/>
    <col min="10503" max="10504" width="17.88671875" style="11" customWidth="1"/>
    <col min="10505" max="10755" width="9.109375" style="11"/>
    <col min="10756" max="10756" width="3.44140625" style="11" customWidth="1"/>
    <col min="10757" max="10757" width="59.5546875" style="11" customWidth="1"/>
    <col min="10758" max="10758" width="12.5546875" style="11" customWidth="1"/>
    <col min="10759" max="10760" width="17.88671875" style="11" customWidth="1"/>
    <col min="10761" max="11011" width="9.109375" style="11"/>
    <col min="11012" max="11012" width="3.44140625" style="11" customWidth="1"/>
    <col min="11013" max="11013" width="59.5546875" style="11" customWidth="1"/>
    <col min="11014" max="11014" width="12.5546875" style="11" customWidth="1"/>
    <col min="11015" max="11016" width="17.88671875" style="11" customWidth="1"/>
    <col min="11017" max="11267" width="9.109375" style="11"/>
    <col min="11268" max="11268" width="3.44140625" style="11" customWidth="1"/>
    <col min="11269" max="11269" width="59.5546875" style="11" customWidth="1"/>
    <col min="11270" max="11270" width="12.5546875" style="11" customWidth="1"/>
    <col min="11271" max="11272" width="17.88671875" style="11" customWidth="1"/>
    <col min="11273" max="11523" width="9.109375" style="11"/>
    <col min="11524" max="11524" width="3.44140625" style="11" customWidth="1"/>
    <col min="11525" max="11525" width="59.5546875" style="11" customWidth="1"/>
    <col min="11526" max="11526" width="12.5546875" style="11" customWidth="1"/>
    <col min="11527" max="11528" width="17.88671875" style="11" customWidth="1"/>
    <col min="11529" max="11779" width="9.109375" style="11"/>
    <col min="11780" max="11780" width="3.44140625" style="11" customWidth="1"/>
    <col min="11781" max="11781" width="59.5546875" style="11" customWidth="1"/>
    <col min="11782" max="11782" width="12.5546875" style="11" customWidth="1"/>
    <col min="11783" max="11784" width="17.88671875" style="11" customWidth="1"/>
    <col min="11785" max="12035" width="9.109375" style="11"/>
    <col min="12036" max="12036" width="3.44140625" style="11" customWidth="1"/>
    <col min="12037" max="12037" width="59.5546875" style="11" customWidth="1"/>
    <col min="12038" max="12038" width="12.5546875" style="11" customWidth="1"/>
    <col min="12039" max="12040" width="17.88671875" style="11" customWidth="1"/>
    <col min="12041" max="12291" width="9.109375" style="11"/>
    <col min="12292" max="12292" width="3.44140625" style="11" customWidth="1"/>
    <col min="12293" max="12293" width="59.5546875" style="11" customWidth="1"/>
    <col min="12294" max="12294" width="12.5546875" style="11" customWidth="1"/>
    <col min="12295" max="12296" width="17.88671875" style="11" customWidth="1"/>
    <col min="12297" max="12547" width="9.109375" style="11"/>
    <col min="12548" max="12548" width="3.44140625" style="11" customWidth="1"/>
    <col min="12549" max="12549" width="59.5546875" style="11" customWidth="1"/>
    <col min="12550" max="12550" width="12.5546875" style="11" customWidth="1"/>
    <col min="12551" max="12552" width="17.88671875" style="11" customWidth="1"/>
    <col min="12553" max="12803" width="9.109375" style="11"/>
    <col min="12804" max="12804" width="3.44140625" style="11" customWidth="1"/>
    <col min="12805" max="12805" width="59.5546875" style="11" customWidth="1"/>
    <col min="12806" max="12806" width="12.5546875" style="11" customWidth="1"/>
    <col min="12807" max="12808" width="17.88671875" style="11" customWidth="1"/>
    <col min="12809" max="13059" width="9.109375" style="11"/>
    <col min="13060" max="13060" width="3.44140625" style="11" customWidth="1"/>
    <col min="13061" max="13061" width="59.5546875" style="11" customWidth="1"/>
    <col min="13062" max="13062" width="12.5546875" style="11" customWidth="1"/>
    <col min="13063" max="13064" width="17.88671875" style="11" customWidth="1"/>
    <col min="13065" max="13315" width="9.109375" style="11"/>
    <col min="13316" max="13316" width="3.44140625" style="11" customWidth="1"/>
    <col min="13317" max="13317" width="59.5546875" style="11" customWidth="1"/>
    <col min="13318" max="13318" width="12.5546875" style="11" customWidth="1"/>
    <col min="13319" max="13320" width="17.88671875" style="11" customWidth="1"/>
    <col min="13321" max="13571" width="9.109375" style="11"/>
    <col min="13572" max="13572" width="3.44140625" style="11" customWidth="1"/>
    <col min="13573" max="13573" width="59.5546875" style="11" customWidth="1"/>
    <col min="13574" max="13574" width="12.5546875" style="11" customWidth="1"/>
    <col min="13575" max="13576" width="17.88671875" style="11" customWidth="1"/>
    <col min="13577" max="13827" width="9.109375" style="11"/>
    <col min="13828" max="13828" width="3.44140625" style="11" customWidth="1"/>
    <col min="13829" max="13829" width="59.5546875" style="11" customWidth="1"/>
    <col min="13830" max="13830" width="12.5546875" style="11" customWidth="1"/>
    <col min="13831" max="13832" width="17.88671875" style="11" customWidth="1"/>
    <col min="13833" max="14083" width="9.109375" style="11"/>
    <col min="14084" max="14084" width="3.44140625" style="11" customWidth="1"/>
    <col min="14085" max="14085" width="59.5546875" style="11" customWidth="1"/>
    <col min="14086" max="14086" width="12.5546875" style="11" customWidth="1"/>
    <col min="14087" max="14088" width="17.88671875" style="11" customWidth="1"/>
    <col min="14089" max="14339" width="9.109375" style="11"/>
    <col min="14340" max="14340" width="3.44140625" style="11" customWidth="1"/>
    <col min="14341" max="14341" width="59.5546875" style="11" customWidth="1"/>
    <col min="14342" max="14342" width="12.5546875" style="11" customWidth="1"/>
    <col min="14343" max="14344" width="17.88671875" style="11" customWidth="1"/>
    <col min="14345" max="14595" width="9.109375" style="11"/>
    <col min="14596" max="14596" width="3.44140625" style="11" customWidth="1"/>
    <col min="14597" max="14597" width="59.5546875" style="11" customWidth="1"/>
    <col min="14598" max="14598" width="12.5546875" style="11" customWidth="1"/>
    <col min="14599" max="14600" width="17.88671875" style="11" customWidth="1"/>
    <col min="14601" max="14851" width="9.109375" style="11"/>
    <col min="14852" max="14852" width="3.44140625" style="11" customWidth="1"/>
    <col min="14853" max="14853" width="59.5546875" style="11" customWidth="1"/>
    <col min="14854" max="14854" width="12.5546875" style="11" customWidth="1"/>
    <col min="14855" max="14856" width="17.88671875" style="11" customWidth="1"/>
    <col min="14857" max="15107" width="9.109375" style="11"/>
    <col min="15108" max="15108" width="3.44140625" style="11" customWidth="1"/>
    <col min="15109" max="15109" width="59.5546875" style="11" customWidth="1"/>
    <col min="15110" max="15110" width="12.5546875" style="11" customWidth="1"/>
    <col min="15111" max="15112" width="17.88671875" style="11" customWidth="1"/>
    <col min="15113" max="15363" width="9.109375" style="11"/>
    <col min="15364" max="15364" width="3.44140625" style="11" customWidth="1"/>
    <col min="15365" max="15365" width="59.5546875" style="11" customWidth="1"/>
    <col min="15366" max="15366" width="12.5546875" style="11" customWidth="1"/>
    <col min="15367" max="15368" width="17.88671875" style="11" customWidth="1"/>
    <col min="15369" max="15619" width="9.109375" style="11"/>
    <col min="15620" max="15620" width="3.44140625" style="11" customWidth="1"/>
    <col min="15621" max="15621" width="59.5546875" style="11" customWidth="1"/>
    <col min="15622" max="15622" width="12.5546875" style="11" customWidth="1"/>
    <col min="15623" max="15624" width="17.88671875" style="11" customWidth="1"/>
    <col min="15625" max="15875" width="9.109375" style="11"/>
    <col min="15876" max="15876" width="3.44140625" style="11" customWidth="1"/>
    <col min="15877" max="15877" width="59.5546875" style="11" customWidth="1"/>
    <col min="15878" max="15878" width="12.5546875" style="11" customWidth="1"/>
    <col min="15879" max="15880" width="17.88671875" style="11" customWidth="1"/>
    <col min="15881" max="16131" width="9.109375" style="11"/>
    <col min="16132" max="16132" width="3.44140625" style="11" customWidth="1"/>
    <col min="16133" max="16133" width="59.5546875" style="11" customWidth="1"/>
    <col min="16134" max="16134" width="12.5546875" style="11" customWidth="1"/>
    <col min="16135" max="16136" width="17.88671875" style="11" customWidth="1"/>
    <col min="16137" max="16384" width="9.109375" style="11"/>
  </cols>
  <sheetData>
    <row r="1" spans="1:13">
      <c r="E1" s="234"/>
      <c r="G1" s="234"/>
      <c r="H1" s="235" t="s">
        <v>546</v>
      </c>
    </row>
    <row r="2" spans="1:13" ht="21.75" customHeight="1">
      <c r="B2" s="843" t="s">
        <v>58</v>
      </c>
      <c r="C2" s="843"/>
      <c r="D2" s="843"/>
      <c r="E2" s="843"/>
      <c r="F2" s="843"/>
      <c r="G2" s="843"/>
      <c r="H2" s="843"/>
    </row>
    <row r="3" spans="1:13" ht="14.25" customHeight="1">
      <c r="B3" s="844" t="s">
        <v>816</v>
      </c>
      <c r="C3" s="844"/>
      <c r="D3" s="844"/>
      <c r="E3" s="844"/>
      <c r="F3" s="844"/>
      <c r="G3" s="844"/>
      <c r="H3" s="844"/>
    </row>
    <row r="4" spans="1:13" ht="27.6" customHeight="1" thickBot="1">
      <c r="B4" s="568"/>
      <c r="C4" s="568"/>
      <c r="D4" s="578"/>
      <c r="E4" s="809"/>
      <c r="F4" s="809"/>
      <c r="G4" s="236"/>
      <c r="H4" s="237" t="s">
        <v>111</v>
      </c>
    </row>
    <row r="5" spans="1:13" ht="24.75" customHeight="1" thickBot="1">
      <c r="B5" s="849" t="s">
        <v>493</v>
      </c>
      <c r="C5" s="782" t="s">
        <v>69</v>
      </c>
      <c r="D5" s="782" t="s">
        <v>796</v>
      </c>
      <c r="E5" s="784" t="s">
        <v>770</v>
      </c>
      <c r="F5" s="835" t="s">
        <v>807</v>
      </c>
      <c r="G5" s="836"/>
      <c r="H5" s="841" t="s">
        <v>492</v>
      </c>
    </row>
    <row r="6" spans="1:13" ht="46.95" customHeight="1">
      <c r="A6" s="14"/>
      <c r="B6" s="850"/>
      <c r="C6" s="783"/>
      <c r="D6" s="783"/>
      <c r="E6" s="785"/>
      <c r="F6" s="238" t="s">
        <v>0</v>
      </c>
      <c r="G6" s="239" t="s">
        <v>541</v>
      </c>
      <c r="H6" s="842"/>
    </row>
    <row r="7" spans="1:13" ht="16.2" thickBot="1">
      <c r="A7" s="69"/>
      <c r="B7" s="240">
        <v>1</v>
      </c>
      <c r="C7" s="241">
        <v>2</v>
      </c>
      <c r="D7" s="242"/>
      <c r="E7" s="243"/>
      <c r="F7" s="242">
        <v>3</v>
      </c>
      <c r="G7" s="244">
        <v>4</v>
      </c>
      <c r="H7" s="245">
        <v>8</v>
      </c>
    </row>
    <row r="8" spans="1:13" s="47" customFormat="1" ht="20.100000000000001" customHeight="1">
      <c r="A8" s="143"/>
      <c r="B8" s="246" t="s">
        <v>494</v>
      </c>
      <c r="C8" s="247"/>
      <c r="D8" s="248"/>
      <c r="E8" s="249"/>
      <c r="F8" s="248"/>
      <c r="G8" s="249"/>
      <c r="H8" s="250"/>
      <c r="I8" s="398"/>
      <c r="J8" s="399"/>
      <c r="K8" s="399"/>
      <c r="L8" s="399"/>
      <c r="M8" s="399"/>
    </row>
    <row r="9" spans="1:13" s="12" customFormat="1" ht="20.100000000000001" customHeight="1">
      <c r="A9" s="231"/>
      <c r="B9" s="293" t="s">
        <v>495</v>
      </c>
      <c r="C9" s="294">
        <v>3001</v>
      </c>
      <c r="D9" s="295">
        <f>SUM(D10:D13)</f>
        <v>229491</v>
      </c>
      <c r="E9" s="296">
        <f t="shared" ref="E9:G9" si="0">SUM(E10:E13)</f>
        <v>375688</v>
      </c>
      <c r="F9" s="295">
        <f t="shared" si="0"/>
        <v>187844</v>
      </c>
      <c r="G9" s="296">
        <f t="shared" si="0"/>
        <v>121317</v>
      </c>
      <c r="H9" s="297">
        <f>+G9/F9</f>
        <v>0.64583910053022719</v>
      </c>
      <c r="I9" s="400"/>
      <c r="J9" s="401"/>
      <c r="K9" s="401"/>
      <c r="L9" s="401"/>
      <c r="M9" s="401"/>
    </row>
    <row r="10" spans="1:13" s="47" customFormat="1" ht="20.100000000000001" customHeight="1">
      <c r="A10" s="143"/>
      <c r="B10" s="252" t="s">
        <v>496</v>
      </c>
      <c r="C10" s="253">
        <v>3002</v>
      </c>
      <c r="D10" s="254">
        <v>160047</v>
      </c>
      <c r="E10" s="255">
        <v>303158</v>
      </c>
      <c r="F10" s="255">
        <v>151580</v>
      </c>
      <c r="G10" s="255">
        <v>88971</v>
      </c>
      <c r="H10" s="256">
        <f>+G10/F10</f>
        <v>0.58695738224040106</v>
      </c>
      <c r="I10" s="398"/>
      <c r="J10" s="399"/>
      <c r="K10" s="399"/>
      <c r="L10" s="399"/>
      <c r="M10" s="399"/>
    </row>
    <row r="11" spans="1:13" s="47" customFormat="1" ht="20.100000000000001" customHeight="1">
      <c r="A11" s="143"/>
      <c r="B11" s="252" t="s">
        <v>497</v>
      </c>
      <c r="C11" s="253">
        <v>3003</v>
      </c>
      <c r="D11" s="254">
        <v>0</v>
      </c>
      <c r="E11" s="255">
        <v>0</v>
      </c>
      <c r="F11" s="255">
        <v>0</v>
      </c>
      <c r="G11" s="255">
        <v>0</v>
      </c>
      <c r="H11" s="256" t="e">
        <f t="shared" ref="H11:H13" si="1">+G11/F11</f>
        <v>#DIV/0!</v>
      </c>
      <c r="I11" s="398"/>
      <c r="J11" s="399"/>
      <c r="K11" s="399"/>
      <c r="L11" s="399"/>
      <c r="M11" s="399"/>
    </row>
    <row r="12" spans="1:13" s="47" customFormat="1" ht="20.100000000000001" customHeight="1">
      <c r="A12" s="143"/>
      <c r="B12" s="252" t="s">
        <v>498</v>
      </c>
      <c r="C12" s="253">
        <v>3004</v>
      </c>
      <c r="D12" s="254">
        <v>3510</v>
      </c>
      <c r="E12" s="255">
        <v>7530</v>
      </c>
      <c r="F12" s="255">
        <v>3764</v>
      </c>
      <c r="G12" s="255">
        <v>0</v>
      </c>
      <c r="H12" s="256">
        <f t="shared" si="1"/>
        <v>0</v>
      </c>
      <c r="I12" s="398"/>
      <c r="J12" s="399"/>
      <c r="K12" s="399"/>
      <c r="L12" s="399"/>
      <c r="M12" s="399"/>
    </row>
    <row r="13" spans="1:13" s="47" customFormat="1" ht="20.100000000000001" customHeight="1">
      <c r="A13" s="143"/>
      <c r="B13" s="252" t="s">
        <v>499</v>
      </c>
      <c r="C13" s="253">
        <v>3005</v>
      </c>
      <c r="D13" s="254">
        <v>65934</v>
      </c>
      <c r="E13" s="255">
        <v>65000</v>
      </c>
      <c r="F13" s="255">
        <v>32500</v>
      </c>
      <c r="G13" s="255">
        <v>32346</v>
      </c>
      <c r="H13" s="256">
        <f t="shared" si="1"/>
        <v>0.99526153846153842</v>
      </c>
      <c r="I13" s="398"/>
      <c r="J13" s="399"/>
      <c r="K13" s="399"/>
      <c r="L13" s="399"/>
      <c r="M13" s="399"/>
    </row>
    <row r="14" spans="1:13" s="12" customFormat="1" ht="20.100000000000001" customHeight="1">
      <c r="A14" s="231"/>
      <c r="B14" s="293" t="s">
        <v>500</v>
      </c>
      <c r="C14" s="294">
        <v>3006</v>
      </c>
      <c r="D14" s="295">
        <f>SUM(D15:D22)</f>
        <v>262148</v>
      </c>
      <c r="E14" s="296">
        <f t="shared" ref="E14:G14" si="2">SUM(E15:E22)</f>
        <v>381299</v>
      </c>
      <c r="F14" s="295">
        <f t="shared" si="2"/>
        <v>190646</v>
      </c>
      <c r="G14" s="296">
        <f t="shared" si="2"/>
        <v>126424</v>
      </c>
      <c r="H14" s="297">
        <f>+G14/F14</f>
        <v>0.66313481531214924</v>
      </c>
      <c r="I14" s="400"/>
      <c r="J14" s="401"/>
      <c r="K14" s="401"/>
      <c r="L14" s="401"/>
      <c r="M14" s="401"/>
    </row>
    <row r="15" spans="1:13" s="47" customFormat="1" ht="20.100000000000001" customHeight="1">
      <c r="A15" s="143"/>
      <c r="B15" s="252" t="s">
        <v>501</v>
      </c>
      <c r="C15" s="253">
        <v>3007</v>
      </c>
      <c r="D15" s="254">
        <v>115755</v>
      </c>
      <c r="E15" s="255">
        <v>246193</v>
      </c>
      <c r="F15" s="255">
        <v>123096</v>
      </c>
      <c r="G15" s="255">
        <v>52413</v>
      </c>
      <c r="H15" s="256">
        <f t="shared" ref="H15:H25" si="3">+G15/F15</f>
        <v>0.42578962760772082</v>
      </c>
      <c r="I15" s="398"/>
      <c r="J15" s="399"/>
      <c r="K15" s="399"/>
      <c r="L15" s="399"/>
      <c r="M15" s="399"/>
    </row>
    <row r="16" spans="1:13" s="47" customFormat="1" ht="20.100000000000001" customHeight="1">
      <c r="A16" s="143"/>
      <c r="B16" s="252" t="s">
        <v>502</v>
      </c>
      <c r="C16" s="253">
        <v>3008</v>
      </c>
      <c r="D16" s="254">
        <v>0</v>
      </c>
      <c r="E16" s="255">
        <v>0</v>
      </c>
      <c r="F16" s="255">
        <v>0</v>
      </c>
      <c r="G16" s="255">
        <v>0</v>
      </c>
      <c r="H16" s="256" t="e">
        <f t="shared" si="3"/>
        <v>#DIV/0!</v>
      </c>
      <c r="I16" s="398"/>
      <c r="J16" s="399"/>
      <c r="K16" s="399"/>
      <c r="L16" s="399"/>
      <c r="M16" s="399"/>
    </row>
    <row r="17" spans="1:13" s="47" customFormat="1" ht="20.100000000000001" customHeight="1">
      <c r="A17" s="143"/>
      <c r="B17" s="252" t="s">
        <v>503</v>
      </c>
      <c r="C17" s="253">
        <v>3009</v>
      </c>
      <c r="D17" s="254">
        <v>145393</v>
      </c>
      <c r="E17" s="255">
        <v>133290</v>
      </c>
      <c r="F17" s="255">
        <v>66644</v>
      </c>
      <c r="G17" s="255">
        <v>72702</v>
      </c>
      <c r="H17" s="256">
        <f t="shared" si="3"/>
        <v>1.0909009063081447</v>
      </c>
      <c r="I17" s="398"/>
      <c r="J17" s="399"/>
      <c r="K17" s="399"/>
      <c r="L17" s="399"/>
      <c r="M17" s="399"/>
    </row>
    <row r="18" spans="1:13" s="47" customFormat="1" ht="20.100000000000001" customHeight="1">
      <c r="A18" s="143"/>
      <c r="B18" s="252" t="s">
        <v>504</v>
      </c>
      <c r="C18" s="253">
        <v>3010</v>
      </c>
      <c r="D18" s="254">
        <v>53</v>
      </c>
      <c r="E18" s="255">
        <v>6</v>
      </c>
      <c r="F18" s="255">
        <v>2</v>
      </c>
      <c r="G18" s="255">
        <v>41</v>
      </c>
      <c r="H18" s="256">
        <f t="shared" si="3"/>
        <v>20.5</v>
      </c>
      <c r="I18" s="398"/>
      <c r="J18" s="399"/>
      <c r="K18" s="399"/>
      <c r="L18" s="399"/>
      <c r="M18" s="399"/>
    </row>
    <row r="19" spans="1:13" s="47" customFormat="1" ht="20.100000000000001" customHeight="1">
      <c r="A19" s="143"/>
      <c r="B19" s="252" t="s">
        <v>505</v>
      </c>
      <c r="C19" s="253">
        <v>3011</v>
      </c>
      <c r="D19" s="254">
        <v>0</v>
      </c>
      <c r="E19" s="255">
        <v>0</v>
      </c>
      <c r="F19" s="255">
        <v>0</v>
      </c>
      <c r="G19" s="255">
        <v>0</v>
      </c>
      <c r="H19" s="256" t="e">
        <f t="shared" si="3"/>
        <v>#DIV/0!</v>
      </c>
      <c r="I19" s="398"/>
      <c r="J19" s="399"/>
      <c r="K19" s="399"/>
      <c r="L19" s="399"/>
      <c r="M19" s="399"/>
    </row>
    <row r="20" spans="1:13" s="47" customFormat="1" ht="20.100000000000001" customHeight="1">
      <c r="A20" s="143"/>
      <c r="B20" s="252" t="s">
        <v>506</v>
      </c>
      <c r="C20" s="253">
        <v>3012</v>
      </c>
      <c r="D20" s="254">
        <v>0</v>
      </c>
      <c r="E20" s="255">
        <v>0</v>
      </c>
      <c r="F20" s="255">
        <v>0</v>
      </c>
      <c r="G20" s="255">
        <v>0</v>
      </c>
      <c r="H20" s="256" t="e">
        <f t="shared" si="3"/>
        <v>#DIV/0!</v>
      </c>
      <c r="I20" s="398"/>
      <c r="J20" s="399"/>
      <c r="K20" s="399"/>
      <c r="L20" s="399"/>
      <c r="M20" s="399"/>
    </row>
    <row r="21" spans="1:13" s="47" customFormat="1" ht="20.100000000000001" customHeight="1">
      <c r="A21" s="143"/>
      <c r="B21" s="252" t="s">
        <v>507</v>
      </c>
      <c r="C21" s="253">
        <v>3013</v>
      </c>
      <c r="D21" s="254">
        <v>690</v>
      </c>
      <c r="E21" s="255">
        <v>1810</v>
      </c>
      <c r="F21" s="255">
        <v>904</v>
      </c>
      <c r="G21" s="255">
        <v>1268</v>
      </c>
      <c r="H21" s="256">
        <f t="shared" si="3"/>
        <v>1.4026548672566372</v>
      </c>
      <c r="I21" s="398"/>
      <c r="J21" s="399"/>
      <c r="K21" s="399"/>
      <c r="L21" s="399"/>
      <c r="M21" s="399"/>
    </row>
    <row r="22" spans="1:13" s="47" customFormat="1" ht="20.100000000000001" customHeight="1">
      <c r="A22" s="143"/>
      <c r="B22" s="252" t="s">
        <v>508</v>
      </c>
      <c r="C22" s="253">
        <v>3014</v>
      </c>
      <c r="D22" s="254">
        <v>257</v>
      </c>
      <c r="E22" s="255">
        <v>0</v>
      </c>
      <c r="F22" s="255">
        <v>0</v>
      </c>
      <c r="G22" s="255">
        <v>0</v>
      </c>
      <c r="H22" s="256" t="e">
        <f t="shared" si="3"/>
        <v>#DIV/0!</v>
      </c>
      <c r="I22" s="398"/>
      <c r="J22" s="399"/>
      <c r="K22" s="399"/>
      <c r="L22" s="399"/>
      <c r="M22" s="399"/>
    </row>
    <row r="23" spans="1:13" s="12" customFormat="1" ht="20.100000000000001" customHeight="1">
      <c r="A23" s="231"/>
      <c r="B23" s="293" t="s">
        <v>509</v>
      </c>
      <c r="C23" s="294">
        <v>3015</v>
      </c>
      <c r="D23" s="295">
        <v>0</v>
      </c>
      <c r="E23" s="296">
        <v>0</v>
      </c>
      <c r="F23" s="295">
        <v>0</v>
      </c>
      <c r="G23" s="296">
        <v>0</v>
      </c>
      <c r="H23" s="297" t="e">
        <f t="shared" si="3"/>
        <v>#DIV/0!</v>
      </c>
      <c r="I23" s="400"/>
      <c r="J23" s="401"/>
      <c r="K23" s="401"/>
      <c r="L23" s="401"/>
      <c r="M23" s="401"/>
    </row>
    <row r="24" spans="1:13" s="12" customFormat="1" ht="20.100000000000001" customHeight="1">
      <c r="A24" s="231"/>
      <c r="B24" s="293" t="s">
        <v>510</v>
      </c>
      <c r="C24" s="294">
        <v>3016</v>
      </c>
      <c r="D24" s="295">
        <f>+D14-D9</f>
        <v>32657</v>
      </c>
      <c r="E24" s="296">
        <f>+E14-E9</f>
        <v>5611</v>
      </c>
      <c r="F24" s="296">
        <f>+F14-F9</f>
        <v>2802</v>
      </c>
      <c r="G24" s="296">
        <f>+G14-G9</f>
        <v>5107</v>
      </c>
      <c r="H24" s="297">
        <f t="shared" si="3"/>
        <v>1.8226266952177017</v>
      </c>
      <c r="I24" s="400"/>
      <c r="J24" s="401"/>
      <c r="K24" s="401"/>
      <c r="L24" s="401"/>
      <c r="M24" s="401"/>
    </row>
    <row r="25" spans="1:13" s="47" customFormat="1" ht="20.100000000000001" customHeight="1">
      <c r="A25" s="143"/>
      <c r="B25" s="251" t="s">
        <v>511</v>
      </c>
      <c r="C25" s="253"/>
      <c r="D25" s="254"/>
      <c r="E25" s="255"/>
      <c r="F25" s="254"/>
      <c r="G25" s="255"/>
      <c r="H25" s="256" t="e">
        <f t="shared" si="3"/>
        <v>#DIV/0!</v>
      </c>
      <c r="I25" s="398"/>
      <c r="J25" s="399"/>
      <c r="K25" s="399"/>
      <c r="L25" s="399"/>
      <c r="M25" s="399"/>
    </row>
    <row r="26" spans="1:13" s="12" customFormat="1" ht="20.100000000000001" customHeight="1">
      <c r="A26" s="231"/>
      <c r="B26" s="293" t="s">
        <v>175</v>
      </c>
      <c r="C26" s="294">
        <v>3017</v>
      </c>
      <c r="D26" s="295">
        <f>SUM(D27:D31)</f>
        <v>0</v>
      </c>
      <c r="E26" s="296">
        <f t="shared" ref="E26:G26" si="4">SUM(E27:E31)</f>
        <v>0</v>
      </c>
      <c r="F26" s="295">
        <f t="shared" si="4"/>
        <v>0</v>
      </c>
      <c r="G26" s="296">
        <f t="shared" si="4"/>
        <v>0</v>
      </c>
      <c r="H26" s="297" t="e">
        <f>+G26/F26</f>
        <v>#DIV/0!</v>
      </c>
      <c r="I26" s="400"/>
      <c r="J26" s="401"/>
      <c r="K26" s="401"/>
      <c r="L26" s="401"/>
      <c r="M26" s="401"/>
    </row>
    <row r="27" spans="1:13" s="47" customFormat="1" ht="20.100000000000001" customHeight="1">
      <c r="A27" s="143"/>
      <c r="B27" s="252" t="s">
        <v>512</v>
      </c>
      <c r="C27" s="253">
        <v>3018</v>
      </c>
      <c r="D27" s="254">
        <v>0</v>
      </c>
      <c r="E27" s="255">
        <v>0</v>
      </c>
      <c r="F27" s="254">
        <v>0</v>
      </c>
      <c r="G27" s="255">
        <v>0</v>
      </c>
      <c r="H27" s="256" t="e">
        <f t="shared" ref="H27:H31" si="5">+G27/F27</f>
        <v>#DIV/0!</v>
      </c>
      <c r="I27" s="398"/>
      <c r="J27" s="399"/>
      <c r="K27" s="399"/>
      <c r="L27" s="399"/>
      <c r="M27" s="399"/>
    </row>
    <row r="28" spans="1:13" s="47" customFormat="1" ht="27.75" customHeight="1">
      <c r="A28" s="143"/>
      <c r="B28" s="252" t="s">
        <v>513</v>
      </c>
      <c r="C28" s="253">
        <v>3019</v>
      </c>
      <c r="D28" s="254">
        <v>0</v>
      </c>
      <c r="E28" s="255">
        <v>0</v>
      </c>
      <c r="F28" s="254">
        <v>0</v>
      </c>
      <c r="G28" s="255">
        <v>0</v>
      </c>
      <c r="H28" s="256" t="e">
        <f t="shared" si="5"/>
        <v>#DIV/0!</v>
      </c>
      <c r="I28" s="398"/>
      <c r="J28" s="399"/>
      <c r="K28" s="399"/>
      <c r="L28" s="399"/>
      <c r="M28" s="399"/>
    </row>
    <row r="29" spans="1:13" s="47" customFormat="1" ht="20.100000000000001" customHeight="1">
      <c r="A29" s="143"/>
      <c r="B29" s="252" t="s">
        <v>514</v>
      </c>
      <c r="C29" s="253">
        <v>3020</v>
      </c>
      <c r="D29" s="254">
        <v>0</v>
      </c>
      <c r="E29" s="255">
        <v>0</v>
      </c>
      <c r="F29" s="254">
        <v>0</v>
      </c>
      <c r="G29" s="255">
        <v>0</v>
      </c>
      <c r="H29" s="256" t="e">
        <f t="shared" si="5"/>
        <v>#DIV/0!</v>
      </c>
      <c r="I29" s="398"/>
      <c r="J29" s="399"/>
      <c r="K29" s="399"/>
      <c r="L29" s="399"/>
      <c r="M29" s="399"/>
    </row>
    <row r="30" spans="1:13" s="47" customFormat="1" ht="20.100000000000001" customHeight="1">
      <c r="A30" s="143"/>
      <c r="B30" s="252" t="s">
        <v>515</v>
      </c>
      <c r="C30" s="253">
        <v>3021</v>
      </c>
      <c r="D30" s="254">
        <v>0</v>
      </c>
      <c r="E30" s="255">
        <v>0</v>
      </c>
      <c r="F30" s="254">
        <v>0</v>
      </c>
      <c r="G30" s="255">
        <v>0</v>
      </c>
      <c r="H30" s="256" t="e">
        <f t="shared" si="5"/>
        <v>#DIV/0!</v>
      </c>
      <c r="I30" s="398"/>
      <c r="J30" s="399"/>
      <c r="K30" s="399"/>
      <c r="L30" s="399"/>
      <c r="M30" s="399"/>
    </row>
    <row r="31" spans="1:13" s="47" customFormat="1" ht="20.100000000000001" customHeight="1">
      <c r="A31" s="143"/>
      <c r="B31" s="252" t="s">
        <v>59</v>
      </c>
      <c r="C31" s="253">
        <v>3022</v>
      </c>
      <c r="D31" s="254">
        <v>0</v>
      </c>
      <c r="E31" s="255">
        <v>0</v>
      </c>
      <c r="F31" s="254">
        <v>0</v>
      </c>
      <c r="G31" s="255">
        <v>0</v>
      </c>
      <c r="H31" s="256" t="e">
        <f t="shared" si="5"/>
        <v>#DIV/0!</v>
      </c>
      <c r="I31" s="398"/>
      <c r="J31" s="399"/>
      <c r="K31" s="399"/>
      <c r="L31" s="399"/>
      <c r="M31" s="399"/>
    </row>
    <row r="32" spans="1:13" s="12" customFormat="1" ht="20.100000000000001" customHeight="1">
      <c r="A32" s="231"/>
      <c r="B32" s="293" t="s">
        <v>176</v>
      </c>
      <c r="C32" s="294">
        <v>3023</v>
      </c>
      <c r="D32" s="295">
        <f>SUM(D33:D35)</f>
        <v>4212</v>
      </c>
      <c r="E32" s="296">
        <f t="shared" ref="E32:G32" si="6">SUM(E33:E35)</f>
        <v>7115</v>
      </c>
      <c r="F32" s="295">
        <f t="shared" si="6"/>
        <v>3556</v>
      </c>
      <c r="G32" s="296">
        <f t="shared" si="6"/>
        <v>1069</v>
      </c>
      <c r="H32" s="297">
        <f>+G32/F32</f>
        <v>0.30061867266591674</v>
      </c>
      <c r="I32" s="400"/>
      <c r="J32" s="401"/>
      <c r="K32" s="401"/>
      <c r="L32" s="401"/>
      <c r="M32" s="401"/>
    </row>
    <row r="33" spans="1:13" s="47" customFormat="1" ht="20.100000000000001" customHeight="1">
      <c r="A33" s="143"/>
      <c r="B33" s="252" t="s">
        <v>516</v>
      </c>
      <c r="C33" s="253">
        <v>3024</v>
      </c>
      <c r="D33" s="254">
        <v>0</v>
      </c>
      <c r="E33" s="255">
        <v>0</v>
      </c>
      <c r="F33" s="254">
        <v>0</v>
      </c>
      <c r="G33" s="255">
        <v>0</v>
      </c>
      <c r="H33" s="256" t="e">
        <f t="shared" ref="H33:H38" si="7">+G33/F33</f>
        <v>#DIV/0!</v>
      </c>
      <c r="I33" s="398"/>
      <c r="J33" s="399"/>
      <c r="K33" s="399"/>
      <c r="L33" s="399"/>
      <c r="M33" s="399"/>
    </row>
    <row r="34" spans="1:13" s="47" customFormat="1" ht="34.5" customHeight="1">
      <c r="A34" s="143"/>
      <c r="B34" s="252" t="s">
        <v>517</v>
      </c>
      <c r="C34" s="253">
        <v>3025</v>
      </c>
      <c r="D34" s="254">
        <v>4212</v>
      </c>
      <c r="E34" s="255">
        <v>7115</v>
      </c>
      <c r="F34" s="254">
        <v>3556</v>
      </c>
      <c r="G34" s="255">
        <v>1069</v>
      </c>
      <c r="H34" s="256">
        <f t="shared" si="7"/>
        <v>0.30061867266591674</v>
      </c>
      <c r="I34" s="398"/>
      <c r="J34" s="399"/>
      <c r="K34" s="399"/>
      <c r="L34" s="399"/>
      <c r="M34" s="399"/>
    </row>
    <row r="35" spans="1:13" s="47" customFormat="1" ht="20.100000000000001" customHeight="1">
      <c r="A35" s="143"/>
      <c r="B35" s="252" t="s">
        <v>518</v>
      </c>
      <c r="C35" s="253">
        <v>3026</v>
      </c>
      <c r="D35" s="254">
        <v>0</v>
      </c>
      <c r="E35" s="255">
        <v>0</v>
      </c>
      <c r="F35" s="254">
        <v>0</v>
      </c>
      <c r="G35" s="255">
        <v>0</v>
      </c>
      <c r="H35" s="256" t="e">
        <f t="shared" si="7"/>
        <v>#DIV/0!</v>
      </c>
      <c r="I35" s="398"/>
      <c r="J35" s="399"/>
      <c r="K35" s="399"/>
      <c r="L35" s="399"/>
      <c r="M35" s="399"/>
    </row>
    <row r="36" spans="1:13" s="12" customFormat="1" ht="20.100000000000001" customHeight="1">
      <c r="A36" s="231"/>
      <c r="B36" s="293" t="s">
        <v>519</v>
      </c>
      <c r="C36" s="294">
        <v>3027</v>
      </c>
      <c r="D36" s="295">
        <v>0</v>
      </c>
      <c r="E36" s="296">
        <v>0</v>
      </c>
      <c r="F36" s="295">
        <v>0</v>
      </c>
      <c r="G36" s="296">
        <v>0</v>
      </c>
      <c r="H36" s="297" t="e">
        <f t="shared" si="7"/>
        <v>#DIV/0!</v>
      </c>
      <c r="I36" s="400"/>
      <c r="J36" s="401"/>
      <c r="K36" s="401"/>
      <c r="L36" s="401"/>
      <c r="M36" s="401"/>
    </row>
    <row r="37" spans="1:13" s="12" customFormat="1" ht="20.100000000000001" customHeight="1">
      <c r="A37" s="231"/>
      <c r="B37" s="293" t="s">
        <v>520</v>
      </c>
      <c r="C37" s="294">
        <v>3028</v>
      </c>
      <c r="D37" s="295">
        <f>+D32-D26</f>
        <v>4212</v>
      </c>
      <c r="E37" s="296">
        <f t="shared" ref="E37:G37" si="8">+E32-E26</f>
        <v>7115</v>
      </c>
      <c r="F37" s="295">
        <f t="shared" si="8"/>
        <v>3556</v>
      </c>
      <c r="G37" s="296">
        <f t="shared" si="8"/>
        <v>1069</v>
      </c>
      <c r="H37" s="297">
        <f t="shared" si="7"/>
        <v>0.30061867266591674</v>
      </c>
      <c r="I37" s="400"/>
      <c r="J37" s="401"/>
      <c r="K37" s="401"/>
      <c r="L37" s="401"/>
      <c r="M37" s="401"/>
    </row>
    <row r="38" spans="1:13" s="47" customFormat="1" ht="22.5" customHeight="1">
      <c r="A38" s="143"/>
      <c r="B38" s="251" t="s">
        <v>521</v>
      </c>
      <c r="C38" s="253"/>
      <c r="D38" s="254"/>
      <c r="E38" s="255"/>
      <c r="F38" s="254"/>
      <c r="G38" s="255"/>
      <c r="H38" s="256" t="e">
        <f t="shared" si="7"/>
        <v>#DIV/0!</v>
      </c>
      <c r="I38" s="398"/>
      <c r="J38" s="399"/>
      <c r="K38" s="399"/>
      <c r="L38" s="399"/>
      <c r="M38" s="399"/>
    </row>
    <row r="39" spans="1:13" s="12" customFormat="1" ht="20.100000000000001" customHeight="1">
      <c r="A39" s="231"/>
      <c r="B39" s="293" t="s">
        <v>522</v>
      </c>
      <c r="C39" s="294">
        <v>3029</v>
      </c>
      <c r="D39" s="295">
        <f>SUM(D40:D46)</f>
        <v>0</v>
      </c>
      <c r="E39" s="296">
        <f t="shared" ref="E39:G39" si="9">SUM(E40:E46)</f>
        <v>12319</v>
      </c>
      <c r="F39" s="295">
        <f t="shared" si="9"/>
        <v>6160</v>
      </c>
      <c r="G39" s="296">
        <f t="shared" si="9"/>
        <v>2572</v>
      </c>
      <c r="H39" s="297">
        <f>+G39/F39</f>
        <v>0.41753246753246753</v>
      </c>
      <c r="I39" s="400"/>
      <c r="J39" s="401"/>
      <c r="K39" s="401"/>
      <c r="L39" s="401"/>
      <c r="M39" s="401"/>
    </row>
    <row r="40" spans="1:13" s="47" customFormat="1" ht="20.100000000000001" customHeight="1">
      <c r="A40" s="143"/>
      <c r="B40" s="252" t="s">
        <v>60</v>
      </c>
      <c r="C40" s="253">
        <v>3030</v>
      </c>
      <c r="D40" s="254">
        <v>0</v>
      </c>
      <c r="E40" s="255">
        <v>0</v>
      </c>
      <c r="F40" s="254">
        <v>0</v>
      </c>
      <c r="G40" s="255">
        <v>0</v>
      </c>
      <c r="H40" s="256" t="e">
        <f t="shared" ref="H40:H46" si="10">+G40/F40</f>
        <v>#DIV/0!</v>
      </c>
      <c r="I40" s="398"/>
      <c r="J40" s="399"/>
      <c r="K40" s="399"/>
      <c r="L40" s="399"/>
      <c r="M40" s="399"/>
    </row>
    <row r="41" spans="1:13" s="47" customFormat="1" ht="20.100000000000001" customHeight="1">
      <c r="A41" s="143"/>
      <c r="B41" s="252" t="s">
        <v>523</v>
      </c>
      <c r="C41" s="253">
        <v>3031</v>
      </c>
      <c r="D41" s="254">
        <v>0</v>
      </c>
      <c r="E41" s="255">
        <v>0</v>
      </c>
      <c r="F41" s="254">
        <v>0</v>
      </c>
      <c r="G41" s="255">
        <v>0</v>
      </c>
      <c r="H41" s="256" t="e">
        <f t="shared" si="10"/>
        <v>#DIV/0!</v>
      </c>
      <c r="I41" s="398"/>
      <c r="J41" s="399"/>
      <c r="K41" s="399"/>
      <c r="L41" s="399"/>
      <c r="M41" s="399"/>
    </row>
    <row r="42" spans="1:13" s="47" customFormat="1" ht="20.100000000000001" customHeight="1">
      <c r="A42" s="143"/>
      <c r="B42" s="252" t="s">
        <v>524</v>
      </c>
      <c r="C42" s="253">
        <v>3032</v>
      </c>
      <c r="D42" s="254">
        <v>0</v>
      </c>
      <c r="E42" s="255">
        <v>0</v>
      </c>
      <c r="F42" s="254">
        <v>0</v>
      </c>
      <c r="G42" s="255">
        <v>0</v>
      </c>
      <c r="H42" s="256" t="e">
        <f t="shared" si="10"/>
        <v>#DIV/0!</v>
      </c>
      <c r="I42" s="398"/>
      <c r="J42" s="399"/>
      <c r="K42" s="399"/>
      <c r="L42" s="399"/>
      <c r="M42" s="399"/>
    </row>
    <row r="43" spans="1:13" s="47" customFormat="1" ht="20.100000000000001" customHeight="1">
      <c r="A43" s="143"/>
      <c r="B43" s="252" t="s">
        <v>525</v>
      </c>
      <c r="C43" s="253">
        <v>3033</v>
      </c>
      <c r="D43" s="254">
        <v>0</v>
      </c>
      <c r="E43" s="255">
        <v>0</v>
      </c>
      <c r="F43" s="254">
        <v>0</v>
      </c>
      <c r="G43" s="255">
        <v>0</v>
      </c>
      <c r="H43" s="256" t="e">
        <f t="shared" si="10"/>
        <v>#DIV/0!</v>
      </c>
      <c r="I43" s="398"/>
      <c r="J43" s="399"/>
      <c r="K43" s="399"/>
      <c r="L43" s="399"/>
      <c r="M43" s="399"/>
    </row>
    <row r="44" spans="1:13" s="47" customFormat="1" ht="20.100000000000001" customHeight="1">
      <c r="A44" s="143"/>
      <c r="B44" s="252" t="s">
        <v>526</v>
      </c>
      <c r="C44" s="253">
        <v>3034</v>
      </c>
      <c r="D44" s="254">
        <v>0</v>
      </c>
      <c r="E44" s="255">
        <v>0</v>
      </c>
      <c r="F44" s="254">
        <v>0</v>
      </c>
      <c r="G44" s="255">
        <v>0</v>
      </c>
      <c r="H44" s="256" t="e">
        <f t="shared" si="10"/>
        <v>#DIV/0!</v>
      </c>
      <c r="I44" s="398"/>
      <c r="J44" s="399"/>
      <c r="K44" s="399"/>
      <c r="L44" s="399"/>
      <c r="M44" s="399"/>
    </row>
    <row r="45" spans="1:13" s="47" customFormat="1" ht="20.100000000000001" customHeight="1">
      <c r="A45" s="143"/>
      <c r="B45" s="252" t="s">
        <v>527</v>
      </c>
      <c r="C45" s="253">
        <v>3035</v>
      </c>
      <c r="D45" s="254">
        <v>0</v>
      </c>
      <c r="E45" s="255">
        <v>0</v>
      </c>
      <c r="F45" s="254">
        <v>0</v>
      </c>
      <c r="G45" s="255">
        <v>0</v>
      </c>
      <c r="H45" s="256" t="e">
        <f t="shared" si="10"/>
        <v>#DIV/0!</v>
      </c>
      <c r="I45" s="398"/>
      <c r="J45" s="399"/>
      <c r="K45" s="399"/>
      <c r="L45" s="399"/>
      <c r="M45" s="399"/>
    </row>
    <row r="46" spans="1:13" s="47" customFormat="1" ht="20.100000000000001" customHeight="1">
      <c r="A46" s="143"/>
      <c r="B46" s="252" t="s">
        <v>528</v>
      </c>
      <c r="C46" s="253">
        <v>3036</v>
      </c>
      <c r="D46" s="254"/>
      <c r="E46" s="255">
        <v>12319</v>
      </c>
      <c r="F46" s="254">
        <v>6160</v>
      </c>
      <c r="G46" s="255">
        <v>2572</v>
      </c>
      <c r="H46" s="256">
        <f t="shared" si="10"/>
        <v>0.41753246753246753</v>
      </c>
      <c r="I46" s="398"/>
      <c r="J46" s="399"/>
      <c r="K46" s="399"/>
      <c r="L46" s="399"/>
      <c r="M46" s="399"/>
    </row>
    <row r="47" spans="1:13" s="12" customFormat="1" ht="20.100000000000001" customHeight="1">
      <c r="A47" s="231"/>
      <c r="B47" s="293" t="s">
        <v>529</v>
      </c>
      <c r="C47" s="294">
        <v>3037</v>
      </c>
      <c r="D47" s="295">
        <f>SUM(D48:D55)</f>
        <v>0</v>
      </c>
      <c r="E47" s="296">
        <f t="shared" ref="E47:G47" si="11">SUM(E48:E55)</f>
        <v>4170</v>
      </c>
      <c r="F47" s="295">
        <f t="shared" si="11"/>
        <v>2084</v>
      </c>
      <c r="G47" s="296">
        <f t="shared" si="11"/>
        <v>121</v>
      </c>
      <c r="H47" s="297">
        <f>+G47/F47</f>
        <v>5.8061420345489445E-2</v>
      </c>
      <c r="I47" s="400"/>
      <c r="J47" s="401"/>
      <c r="K47" s="401"/>
      <c r="L47" s="401"/>
      <c r="M47" s="401"/>
    </row>
    <row r="48" spans="1:13" s="47" customFormat="1" ht="20.100000000000001" customHeight="1">
      <c r="A48" s="143"/>
      <c r="B48" s="252" t="s">
        <v>530</v>
      </c>
      <c r="C48" s="253">
        <v>3038</v>
      </c>
      <c r="D48" s="254">
        <v>0</v>
      </c>
      <c r="E48" s="255">
        <v>0</v>
      </c>
      <c r="F48" s="254">
        <v>0</v>
      </c>
      <c r="G48" s="255">
        <v>0</v>
      </c>
      <c r="H48" s="256" t="e">
        <f t="shared" ref="H48:H59" si="12">+G48/F48</f>
        <v>#DIV/0!</v>
      </c>
      <c r="I48" s="398"/>
      <c r="J48" s="399"/>
      <c r="K48" s="399"/>
      <c r="L48" s="399"/>
      <c r="M48" s="399"/>
    </row>
    <row r="49" spans="1:13" s="47" customFormat="1" ht="20.100000000000001" customHeight="1">
      <c r="A49" s="143"/>
      <c r="B49" s="252" t="s">
        <v>523</v>
      </c>
      <c r="C49" s="253">
        <v>3039</v>
      </c>
      <c r="D49" s="254">
        <v>0</v>
      </c>
      <c r="E49" s="255">
        <v>0</v>
      </c>
      <c r="F49" s="254">
        <v>0</v>
      </c>
      <c r="G49" s="255">
        <v>0</v>
      </c>
      <c r="H49" s="256" t="e">
        <f t="shared" si="12"/>
        <v>#DIV/0!</v>
      </c>
      <c r="I49" s="398"/>
      <c r="J49" s="399"/>
      <c r="K49" s="399"/>
      <c r="L49" s="399"/>
      <c r="M49" s="399"/>
    </row>
    <row r="50" spans="1:13" s="47" customFormat="1" ht="20.100000000000001" customHeight="1">
      <c r="A50" s="143"/>
      <c r="B50" s="252" t="s">
        <v>524</v>
      </c>
      <c r="C50" s="253">
        <v>3040</v>
      </c>
      <c r="D50" s="254">
        <v>0</v>
      </c>
      <c r="E50" s="255">
        <v>0</v>
      </c>
      <c r="F50" s="254">
        <v>0</v>
      </c>
      <c r="G50" s="255">
        <v>0</v>
      </c>
      <c r="H50" s="256" t="e">
        <f t="shared" si="12"/>
        <v>#DIV/0!</v>
      </c>
      <c r="I50" s="398"/>
      <c r="J50" s="399"/>
      <c r="K50" s="399"/>
      <c r="L50" s="399"/>
      <c r="M50" s="399"/>
    </row>
    <row r="51" spans="1:13" s="47" customFormat="1" ht="20.100000000000001" customHeight="1">
      <c r="A51" s="143"/>
      <c r="B51" s="252" t="s">
        <v>525</v>
      </c>
      <c r="C51" s="253">
        <v>3041</v>
      </c>
      <c r="D51" s="254">
        <v>0</v>
      </c>
      <c r="E51" s="255">
        <v>0</v>
      </c>
      <c r="F51" s="254">
        <v>0</v>
      </c>
      <c r="G51" s="255">
        <v>0</v>
      </c>
      <c r="H51" s="256" t="e">
        <f t="shared" si="12"/>
        <v>#DIV/0!</v>
      </c>
      <c r="I51" s="398"/>
      <c r="J51" s="399"/>
      <c r="K51" s="399"/>
      <c r="L51" s="399"/>
      <c r="M51" s="399"/>
    </row>
    <row r="52" spans="1:13" s="47" customFormat="1" ht="20.100000000000001" customHeight="1">
      <c r="A52" s="143"/>
      <c r="B52" s="252" t="s">
        <v>526</v>
      </c>
      <c r="C52" s="253">
        <v>3042</v>
      </c>
      <c r="D52" s="254">
        <v>0</v>
      </c>
      <c r="E52" s="255">
        <v>0</v>
      </c>
      <c r="F52" s="254">
        <v>0</v>
      </c>
      <c r="G52" s="255">
        <v>0</v>
      </c>
      <c r="H52" s="256" t="e">
        <f t="shared" si="12"/>
        <v>#DIV/0!</v>
      </c>
      <c r="I52" s="398"/>
      <c r="J52" s="399"/>
      <c r="K52" s="399"/>
      <c r="L52" s="399"/>
      <c r="M52" s="399"/>
    </row>
    <row r="53" spans="1:13" s="47" customFormat="1" ht="20.100000000000001" customHeight="1">
      <c r="A53" s="143"/>
      <c r="B53" s="252" t="s">
        <v>531</v>
      </c>
      <c r="C53" s="253">
        <v>3043</v>
      </c>
      <c r="D53" s="254">
        <v>0</v>
      </c>
      <c r="E53" s="255">
        <v>4170</v>
      </c>
      <c r="F53" s="254">
        <v>2084</v>
      </c>
      <c r="G53" s="255">
        <v>121</v>
      </c>
      <c r="H53" s="256">
        <f t="shared" si="12"/>
        <v>5.8061420345489445E-2</v>
      </c>
      <c r="I53" s="398"/>
      <c r="J53" s="399"/>
      <c r="K53" s="399"/>
      <c r="L53" s="399"/>
      <c r="M53" s="399"/>
    </row>
    <row r="54" spans="1:13" s="47" customFormat="1" ht="20.100000000000001" customHeight="1">
      <c r="A54" s="143"/>
      <c r="B54" s="252" t="s">
        <v>532</v>
      </c>
      <c r="C54" s="253">
        <v>3044</v>
      </c>
      <c r="D54" s="254">
        <v>0</v>
      </c>
      <c r="E54" s="255">
        <v>0</v>
      </c>
      <c r="F54" s="254">
        <v>0</v>
      </c>
      <c r="G54" s="255">
        <v>0</v>
      </c>
      <c r="H54" s="256" t="e">
        <f t="shared" si="12"/>
        <v>#DIV/0!</v>
      </c>
      <c r="I54" s="398"/>
      <c r="J54" s="399"/>
      <c r="K54" s="399"/>
      <c r="L54" s="399"/>
      <c r="M54" s="399"/>
    </row>
    <row r="55" spans="1:13" s="47" customFormat="1" ht="20.100000000000001" customHeight="1">
      <c r="A55" s="143"/>
      <c r="B55" s="252" t="s">
        <v>533</v>
      </c>
      <c r="C55" s="253">
        <v>3045</v>
      </c>
      <c r="D55" s="254">
        <v>0</v>
      </c>
      <c r="E55" s="255">
        <v>0</v>
      </c>
      <c r="F55" s="254">
        <v>0</v>
      </c>
      <c r="G55" s="255">
        <v>0</v>
      </c>
      <c r="H55" s="256" t="e">
        <f t="shared" si="12"/>
        <v>#DIV/0!</v>
      </c>
      <c r="I55" s="398"/>
      <c r="J55" s="399"/>
      <c r="K55" s="399"/>
      <c r="L55" s="399"/>
      <c r="M55" s="399"/>
    </row>
    <row r="56" spans="1:13" s="12" customFormat="1" ht="20.100000000000001" customHeight="1">
      <c r="A56" s="231"/>
      <c r="B56" s="293" t="s">
        <v>534</v>
      </c>
      <c r="C56" s="294">
        <v>3046</v>
      </c>
      <c r="D56" s="295">
        <f>+D39-D47</f>
        <v>0</v>
      </c>
      <c r="E56" s="296">
        <f t="shared" ref="E56:G56" si="13">+E39-E47</f>
        <v>8149</v>
      </c>
      <c r="F56" s="295">
        <f t="shared" si="13"/>
        <v>4076</v>
      </c>
      <c r="G56" s="296">
        <f t="shared" si="13"/>
        <v>2451</v>
      </c>
      <c r="H56" s="297">
        <f t="shared" si="12"/>
        <v>0.60132482826300293</v>
      </c>
      <c r="I56" s="400"/>
      <c r="J56" s="401"/>
      <c r="K56" s="401"/>
      <c r="L56" s="401"/>
      <c r="M56" s="401"/>
    </row>
    <row r="57" spans="1:13" s="12" customFormat="1" ht="20.100000000000001" customHeight="1">
      <c r="A57" s="231"/>
      <c r="B57" s="293" t="s">
        <v>535</v>
      </c>
      <c r="C57" s="294">
        <v>3047</v>
      </c>
      <c r="D57" s="295">
        <v>0</v>
      </c>
      <c r="E57" s="296">
        <v>0</v>
      </c>
      <c r="F57" s="295">
        <v>0</v>
      </c>
      <c r="G57" s="296">
        <v>0</v>
      </c>
      <c r="H57" s="297" t="e">
        <f t="shared" si="12"/>
        <v>#DIV/0!</v>
      </c>
      <c r="I57" s="400"/>
      <c r="J57" s="401"/>
      <c r="K57" s="401"/>
      <c r="L57" s="401"/>
      <c r="M57" s="401"/>
    </row>
    <row r="58" spans="1:13" s="12" customFormat="1" ht="20.100000000000001" customHeight="1">
      <c r="A58" s="231"/>
      <c r="B58" s="293" t="s">
        <v>700</v>
      </c>
      <c r="C58" s="294">
        <v>3048</v>
      </c>
      <c r="D58" s="295">
        <f>+D9+D26+D39</f>
        <v>229491</v>
      </c>
      <c r="E58" s="296">
        <f t="shared" ref="E58:G58" si="14">+E9+E26+E39</f>
        <v>388007</v>
      </c>
      <c r="F58" s="295">
        <f t="shared" si="14"/>
        <v>194004</v>
      </c>
      <c r="G58" s="296">
        <f t="shared" si="14"/>
        <v>123889</v>
      </c>
      <c r="H58" s="297">
        <f t="shared" si="12"/>
        <v>0.63858992598090758</v>
      </c>
      <c r="I58" s="400"/>
      <c r="J58" s="401"/>
      <c r="K58" s="401"/>
      <c r="L58" s="401"/>
      <c r="M58" s="401"/>
    </row>
    <row r="59" spans="1:13" s="12" customFormat="1" ht="20.100000000000001" customHeight="1">
      <c r="A59" s="231"/>
      <c r="B59" s="293" t="s">
        <v>701</v>
      </c>
      <c r="C59" s="294">
        <v>3049</v>
      </c>
      <c r="D59" s="295">
        <f>+D14+D32+D47</f>
        <v>266360</v>
      </c>
      <c r="E59" s="296">
        <f t="shared" ref="E59:G59" si="15">+E14+E32+E47</f>
        <v>392584</v>
      </c>
      <c r="F59" s="295">
        <f t="shared" si="15"/>
        <v>196286</v>
      </c>
      <c r="G59" s="296">
        <f t="shared" si="15"/>
        <v>127614</v>
      </c>
      <c r="H59" s="297">
        <f t="shared" si="12"/>
        <v>0.65014315845246218</v>
      </c>
      <c r="I59" s="400"/>
      <c r="J59" s="401"/>
      <c r="K59" s="401"/>
      <c r="L59" s="401"/>
      <c r="M59" s="401"/>
    </row>
    <row r="60" spans="1:13" s="12" customFormat="1" ht="20.100000000000001" customHeight="1">
      <c r="A60" s="231"/>
      <c r="B60" s="293" t="s">
        <v>702</v>
      </c>
      <c r="C60" s="294">
        <v>3050</v>
      </c>
      <c r="D60" s="295" t="str">
        <f>+IF(D58-D59&gt;0,D58-D59,"0")</f>
        <v>0</v>
      </c>
      <c r="E60" s="296" t="str">
        <f>+IF(E58-E59&gt;0,E58-E59,"0")</f>
        <v>0</v>
      </c>
      <c r="F60" s="295" t="str">
        <f>+IF(F58-F59&gt;0,F58-F59,"0")</f>
        <v>0</v>
      </c>
      <c r="G60" s="296" t="str">
        <f>+IF(G58-G59&gt;0,G58-G59,"0")</f>
        <v>0</v>
      </c>
      <c r="H60" s="297" t="e">
        <f>+G60/F60</f>
        <v>#DIV/0!</v>
      </c>
      <c r="I60" s="400"/>
      <c r="J60" s="401"/>
      <c r="K60" s="401"/>
      <c r="L60" s="401"/>
      <c r="M60" s="401"/>
    </row>
    <row r="61" spans="1:13" s="12" customFormat="1" ht="20.100000000000001" customHeight="1">
      <c r="A61" s="231"/>
      <c r="B61" s="293" t="s">
        <v>703</v>
      </c>
      <c r="C61" s="294">
        <v>3051</v>
      </c>
      <c r="D61" s="295">
        <f>+IF(D59-D58&gt;0,D59-D58,"0")</f>
        <v>36869</v>
      </c>
      <c r="E61" s="296">
        <f t="shared" ref="E61:G61" si="16">+IF(E59-E58&gt;0,E59-E58,"0")</f>
        <v>4577</v>
      </c>
      <c r="F61" s="295">
        <f t="shared" si="16"/>
        <v>2282</v>
      </c>
      <c r="G61" s="296">
        <f t="shared" si="16"/>
        <v>3725</v>
      </c>
      <c r="H61" s="297">
        <f>+G61/F61</f>
        <v>1.6323400525854515</v>
      </c>
      <c r="I61" s="400"/>
      <c r="J61" s="401"/>
      <c r="K61" s="401"/>
      <c r="L61" s="401"/>
      <c r="M61" s="401"/>
    </row>
    <row r="62" spans="1:13" s="47" customFormat="1" ht="20.100000000000001" customHeight="1">
      <c r="A62" s="143"/>
      <c r="B62" s="252" t="s">
        <v>536</v>
      </c>
      <c r="C62" s="253">
        <v>3052</v>
      </c>
      <c r="D62" s="254">
        <v>47753</v>
      </c>
      <c r="E62" s="255">
        <v>20252</v>
      </c>
      <c r="F62" s="254">
        <v>10126</v>
      </c>
      <c r="G62" s="255">
        <v>10884</v>
      </c>
      <c r="H62" s="256">
        <f>+G62/F62</f>
        <v>1.0748568042662454</v>
      </c>
      <c r="I62" s="398"/>
      <c r="J62" s="399"/>
      <c r="K62" s="399"/>
      <c r="L62" s="399"/>
      <c r="M62" s="399"/>
    </row>
    <row r="63" spans="1:13" s="47" customFormat="1" ht="24" customHeight="1">
      <c r="A63" s="143"/>
      <c r="B63" s="252" t="s">
        <v>537</v>
      </c>
      <c r="C63" s="253">
        <v>3053</v>
      </c>
      <c r="D63" s="254">
        <v>0</v>
      </c>
      <c r="E63" s="255">
        <v>0</v>
      </c>
      <c r="F63" s="254">
        <v>0</v>
      </c>
      <c r="G63" s="255">
        <v>0</v>
      </c>
      <c r="H63" s="256" t="e">
        <f t="shared" ref="H63:H64" si="17">+G63/F63</f>
        <v>#DIV/0!</v>
      </c>
      <c r="I63" s="398"/>
      <c r="J63" s="399"/>
      <c r="K63" s="399"/>
      <c r="L63" s="399"/>
      <c r="M63" s="399"/>
    </row>
    <row r="64" spans="1:13" s="47" customFormat="1" ht="24" customHeight="1">
      <c r="A64" s="143"/>
      <c r="B64" s="252" t="s">
        <v>538</v>
      </c>
      <c r="C64" s="253">
        <v>3054</v>
      </c>
      <c r="D64" s="254">
        <v>0</v>
      </c>
      <c r="E64" s="255">
        <v>0</v>
      </c>
      <c r="F64" s="254">
        <v>0</v>
      </c>
      <c r="G64" s="255">
        <v>0</v>
      </c>
      <c r="H64" s="256" t="e">
        <f t="shared" si="17"/>
        <v>#DIV/0!</v>
      </c>
      <c r="I64" s="398"/>
      <c r="J64" s="399"/>
      <c r="K64" s="399"/>
      <c r="L64" s="399"/>
      <c r="M64" s="399"/>
    </row>
    <row r="65" spans="2:13" s="12" customFormat="1" ht="20.100000000000001" customHeight="1">
      <c r="B65" s="298" t="s">
        <v>539</v>
      </c>
      <c r="C65" s="845">
        <v>3055</v>
      </c>
      <c r="D65" s="847">
        <f>+D60-D61+D62+D63-D64</f>
        <v>10884</v>
      </c>
      <c r="E65" s="839">
        <f t="shared" ref="E65:G65" si="18">+E60-E61+E62+E63-E64</f>
        <v>15675</v>
      </c>
      <c r="F65" s="847">
        <f t="shared" si="18"/>
        <v>7844</v>
      </c>
      <c r="G65" s="839">
        <f t="shared" si="18"/>
        <v>7159</v>
      </c>
      <c r="H65" s="837">
        <f>+G65/F65</f>
        <v>0.91267210606833249</v>
      </c>
      <c r="I65" s="400"/>
      <c r="J65" s="401"/>
      <c r="K65" s="401"/>
      <c r="L65" s="401"/>
      <c r="M65" s="401"/>
    </row>
    <row r="66" spans="2:13" s="12" customFormat="1" ht="13.5" customHeight="1" thickBot="1">
      <c r="B66" s="299" t="s">
        <v>540</v>
      </c>
      <c r="C66" s="846"/>
      <c r="D66" s="848"/>
      <c r="E66" s="840"/>
      <c r="F66" s="848"/>
      <c r="G66" s="840"/>
      <c r="H66" s="838" t="str">
        <f t="shared" ref="H66" si="19">IFERROR(G66/F66,"  ")</f>
        <v xml:space="preserve">  </v>
      </c>
      <c r="I66" s="400"/>
      <c r="J66" s="401"/>
      <c r="K66" s="401"/>
      <c r="L66" s="401"/>
      <c r="M66" s="401"/>
    </row>
    <row r="67" spans="2:13">
      <c r="B67" s="257"/>
      <c r="H67" s="386" t="str">
        <f t="shared" ref="H67:H73" si="20">IFERROR(G67/F67,"  ")</f>
        <v xml:space="preserve">  </v>
      </c>
    </row>
    <row r="68" spans="2:13">
      <c r="B68" s="799" t="s">
        <v>820</v>
      </c>
      <c r="C68" s="799"/>
      <c r="F68" s="576"/>
      <c r="G68" s="576"/>
      <c r="H68" s="386" t="str">
        <f t="shared" si="20"/>
        <v xml:space="preserve">  </v>
      </c>
      <c r="I68" s="402"/>
    </row>
    <row r="69" spans="2:13">
      <c r="F69" s="576"/>
      <c r="H69" s="386" t="str">
        <f t="shared" si="20"/>
        <v xml:space="preserve">  </v>
      </c>
    </row>
    <row r="70" spans="2:13">
      <c r="F70" s="658">
        <v>-7844</v>
      </c>
      <c r="H70" s="386">
        <f t="shared" si="20"/>
        <v>0</v>
      </c>
    </row>
    <row r="71" spans="2:13">
      <c r="F71" s="576">
        <f>+F65+F70</f>
        <v>0</v>
      </c>
      <c r="H71" s="386" t="str">
        <f t="shared" si="20"/>
        <v xml:space="preserve">  </v>
      </c>
    </row>
    <row r="72" spans="2:13">
      <c r="H72" s="386" t="str">
        <f t="shared" si="20"/>
        <v xml:space="preserve">  </v>
      </c>
    </row>
    <row r="73" spans="2:13">
      <c r="H73" s="386" t="str">
        <f t="shared" si="20"/>
        <v xml:space="preserve">  </v>
      </c>
    </row>
    <row r="74" spans="2:13">
      <c r="H74" s="386" t="str">
        <f t="shared" ref="H74:H137" si="21">IFERROR(G74/F74,"  ")</f>
        <v xml:space="preserve">  </v>
      </c>
    </row>
    <row r="75" spans="2:13">
      <c r="H75" s="386" t="str">
        <f t="shared" si="21"/>
        <v xml:space="preserve">  </v>
      </c>
    </row>
    <row r="76" spans="2:13">
      <c r="H76" s="386" t="str">
        <f t="shared" si="21"/>
        <v xml:space="preserve">  </v>
      </c>
    </row>
    <row r="77" spans="2:13">
      <c r="H77" s="386" t="str">
        <f t="shared" si="21"/>
        <v xml:space="preserve">  </v>
      </c>
    </row>
    <row r="78" spans="2:13">
      <c r="H78" s="834" t="str">
        <f t="shared" si="21"/>
        <v xml:space="preserve">  </v>
      </c>
    </row>
    <row r="79" spans="2:13">
      <c r="H79" s="834" t="str">
        <f t="shared" si="21"/>
        <v xml:space="preserve">  </v>
      </c>
    </row>
    <row r="80" spans="2:13">
      <c r="H80" s="386" t="str">
        <f t="shared" si="21"/>
        <v xml:space="preserve">  </v>
      </c>
    </row>
    <row r="81" spans="8:8">
      <c r="H81" s="386" t="str">
        <f t="shared" si="21"/>
        <v xml:space="preserve">  </v>
      </c>
    </row>
    <row r="82" spans="8:8">
      <c r="H82" s="386" t="str">
        <f t="shared" si="21"/>
        <v xml:space="preserve">  </v>
      </c>
    </row>
    <row r="83" spans="8:8">
      <c r="H83" s="386" t="str">
        <f t="shared" si="21"/>
        <v xml:space="preserve">  </v>
      </c>
    </row>
    <row r="84" spans="8:8">
      <c r="H84" s="386" t="str">
        <f t="shared" si="21"/>
        <v xml:space="preserve">  </v>
      </c>
    </row>
    <row r="85" spans="8:8">
      <c r="H85" s="386" t="str">
        <f t="shared" si="21"/>
        <v xml:space="preserve">  </v>
      </c>
    </row>
    <row r="86" spans="8:8">
      <c r="H86" s="386" t="str">
        <f t="shared" si="21"/>
        <v xml:space="preserve">  </v>
      </c>
    </row>
    <row r="87" spans="8:8">
      <c r="H87" s="386" t="str">
        <f t="shared" si="21"/>
        <v xml:space="preserve">  </v>
      </c>
    </row>
    <row r="88" spans="8:8">
      <c r="H88" s="386" t="str">
        <f t="shared" si="21"/>
        <v xml:space="preserve">  </v>
      </c>
    </row>
    <row r="89" spans="8:8">
      <c r="H89" s="386" t="str">
        <f t="shared" si="21"/>
        <v xml:space="preserve">  </v>
      </c>
    </row>
    <row r="90" spans="8:8">
      <c r="H90" s="386" t="str">
        <f t="shared" si="21"/>
        <v xml:space="preserve">  </v>
      </c>
    </row>
    <row r="91" spans="8:8">
      <c r="H91" s="386" t="str">
        <f t="shared" si="21"/>
        <v xml:space="preserve">  </v>
      </c>
    </row>
    <row r="92" spans="8:8">
      <c r="H92" s="386" t="str">
        <f t="shared" si="21"/>
        <v xml:space="preserve">  </v>
      </c>
    </row>
    <row r="93" spans="8:8">
      <c r="H93" s="834" t="str">
        <f t="shared" si="21"/>
        <v xml:space="preserve">  </v>
      </c>
    </row>
    <row r="94" spans="8:8">
      <c r="H94" s="834" t="str">
        <f t="shared" si="21"/>
        <v xml:space="preserve">  </v>
      </c>
    </row>
    <row r="95" spans="8:8">
      <c r="H95" s="834" t="str">
        <f t="shared" si="21"/>
        <v xml:space="preserve">  </v>
      </c>
    </row>
    <row r="96" spans="8:8">
      <c r="H96" s="834" t="str">
        <f t="shared" si="21"/>
        <v xml:space="preserve">  </v>
      </c>
    </row>
    <row r="97" spans="8:8">
      <c r="H97" s="386" t="str">
        <f t="shared" si="21"/>
        <v xml:space="preserve">  </v>
      </c>
    </row>
    <row r="98" spans="8:8">
      <c r="H98" s="386" t="str">
        <f t="shared" si="21"/>
        <v xml:space="preserve">  </v>
      </c>
    </row>
    <row r="99" spans="8:8">
      <c r="H99" s="386" t="str">
        <f t="shared" si="21"/>
        <v xml:space="preserve">  </v>
      </c>
    </row>
    <row r="100" spans="8:8">
      <c r="H100" s="834" t="str">
        <f t="shared" si="21"/>
        <v xml:space="preserve">  </v>
      </c>
    </row>
    <row r="101" spans="8:8">
      <c r="H101" s="834" t="str">
        <f t="shared" si="21"/>
        <v xml:space="preserve">  </v>
      </c>
    </row>
    <row r="102" spans="8:8">
      <c r="H102" s="386" t="str">
        <f t="shared" si="21"/>
        <v xml:space="preserve">  </v>
      </c>
    </row>
    <row r="103" spans="8:8">
      <c r="H103" s="386" t="str">
        <f t="shared" si="21"/>
        <v xml:space="preserve">  </v>
      </c>
    </row>
    <row r="104" spans="8:8">
      <c r="H104" s="386" t="str">
        <f t="shared" si="21"/>
        <v xml:space="preserve">  </v>
      </c>
    </row>
    <row r="105" spans="8:8">
      <c r="H105" s="386" t="str">
        <f t="shared" si="21"/>
        <v xml:space="preserve">  </v>
      </c>
    </row>
    <row r="106" spans="8:8">
      <c r="H106" s="386" t="str">
        <f t="shared" si="21"/>
        <v xml:space="preserve">  </v>
      </c>
    </row>
    <row r="107" spans="8:8">
      <c r="H107" s="386" t="str">
        <f t="shared" si="21"/>
        <v xml:space="preserve">  </v>
      </c>
    </row>
    <row r="108" spans="8:8">
      <c r="H108" s="386" t="str">
        <f t="shared" si="21"/>
        <v xml:space="preserve">  </v>
      </c>
    </row>
    <row r="109" spans="8:8">
      <c r="H109" s="386" t="str">
        <f t="shared" si="21"/>
        <v xml:space="preserve">  </v>
      </c>
    </row>
    <row r="110" spans="8:8">
      <c r="H110" s="386" t="str">
        <f t="shared" si="21"/>
        <v xml:space="preserve">  </v>
      </c>
    </row>
    <row r="111" spans="8:8">
      <c r="H111" s="386" t="str">
        <f t="shared" si="21"/>
        <v xml:space="preserve">  </v>
      </c>
    </row>
    <row r="112" spans="8:8">
      <c r="H112" s="834" t="str">
        <f t="shared" si="21"/>
        <v xml:space="preserve">  </v>
      </c>
    </row>
    <row r="113" spans="8:8">
      <c r="H113" s="834" t="str">
        <f t="shared" si="21"/>
        <v xml:space="preserve">  </v>
      </c>
    </row>
    <row r="114" spans="8:8">
      <c r="H114" s="386" t="str">
        <f t="shared" si="21"/>
        <v xml:space="preserve">  </v>
      </c>
    </row>
    <row r="115" spans="8:8">
      <c r="H115" s="834" t="str">
        <f t="shared" si="21"/>
        <v xml:space="preserve">  </v>
      </c>
    </row>
    <row r="116" spans="8:8">
      <c r="H116" s="834" t="str">
        <f t="shared" si="21"/>
        <v xml:space="preserve">  </v>
      </c>
    </row>
    <row r="117" spans="8:8">
      <c r="H117" s="386" t="str">
        <f t="shared" si="21"/>
        <v xml:space="preserve">  </v>
      </c>
    </row>
    <row r="118" spans="8:8">
      <c r="H118" s="386" t="str">
        <f t="shared" si="21"/>
        <v xml:space="preserve">  </v>
      </c>
    </row>
    <row r="119" spans="8:8">
      <c r="H119" s="386" t="str">
        <f t="shared" si="21"/>
        <v xml:space="preserve">  </v>
      </c>
    </row>
    <row r="120" spans="8:8">
      <c r="H120" s="386" t="str">
        <f t="shared" si="21"/>
        <v xml:space="preserve">  </v>
      </c>
    </row>
    <row r="121" spans="8:8">
      <c r="H121" s="386" t="str">
        <f t="shared" si="21"/>
        <v xml:space="preserve">  </v>
      </c>
    </row>
    <row r="122" spans="8:8">
      <c r="H122" s="386" t="str">
        <f t="shared" si="21"/>
        <v xml:space="preserve">  </v>
      </c>
    </row>
    <row r="123" spans="8:8">
      <c r="H123" s="386" t="str">
        <f t="shared" si="21"/>
        <v xml:space="preserve">  </v>
      </c>
    </row>
    <row r="124" spans="8:8">
      <c r="H124" s="386" t="str">
        <f t="shared" si="21"/>
        <v xml:space="preserve">  </v>
      </c>
    </row>
    <row r="125" spans="8:8">
      <c r="H125" s="834" t="str">
        <f t="shared" si="21"/>
        <v xml:space="preserve">  </v>
      </c>
    </row>
    <row r="126" spans="8:8">
      <c r="H126" s="834" t="str">
        <f t="shared" si="21"/>
        <v xml:space="preserve">  </v>
      </c>
    </row>
    <row r="127" spans="8:8">
      <c r="H127" s="386" t="str">
        <f t="shared" si="21"/>
        <v xml:space="preserve">  </v>
      </c>
    </row>
    <row r="128" spans="8:8">
      <c r="H128" s="386" t="str">
        <f t="shared" si="21"/>
        <v xml:space="preserve">  </v>
      </c>
    </row>
    <row r="129" spans="8:8">
      <c r="H129" s="386" t="str">
        <f t="shared" si="21"/>
        <v xml:space="preserve">  </v>
      </c>
    </row>
    <row r="130" spans="8:8">
      <c r="H130" s="386" t="str">
        <f t="shared" si="21"/>
        <v xml:space="preserve">  </v>
      </c>
    </row>
    <row r="131" spans="8:8">
      <c r="H131" s="386" t="str">
        <f t="shared" si="21"/>
        <v xml:space="preserve">  </v>
      </c>
    </row>
    <row r="132" spans="8:8">
      <c r="H132" s="386" t="str">
        <f t="shared" si="21"/>
        <v xml:space="preserve">  </v>
      </c>
    </row>
    <row r="133" spans="8:8">
      <c r="H133" s="834" t="str">
        <f t="shared" si="21"/>
        <v xml:space="preserve">  </v>
      </c>
    </row>
    <row r="134" spans="8:8">
      <c r="H134" s="834" t="str">
        <f t="shared" si="21"/>
        <v xml:space="preserve">  </v>
      </c>
    </row>
    <row r="135" spans="8:8">
      <c r="H135" s="386" t="str">
        <f t="shared" si="21"/>
        <v xml:space="preserve">  </v>
      </c>
    </row>
    <row r="136" spans="8:8">
      <c r="H136" s="386" t="str">
        <f t="shared" si="21"/>
        <v xml:space="preserve">  </v>
      </c>
    </row>
    <row r="137" spans="8:8">
      <c r="H137" s="386" t="str">
        <f t="shared" si="21"/>
        <v xml:space="preserve">  </v>
      </c>
    </row>
    <row r="138" spans="8:8">
      <c r="H138" s="386" t="str">
        <f t="shared" ref="H138:H144" si="22">IFERROR(G138/F138,"  ")</f>
        <v xml:space="preserve">  </v>
      </c>
    </row>
    <row r="139" spans="8:8">
      <c r="H139" s="386" t="str">
        <f t="shared" si="22"/>
        <v xml:space="preserve">  </v>
      </c>
    </row>
    <row r="140" spans="8:8">
      <c r="H140" s="834" t="str">
        <f t="shared" si="22"/>
        <v xml:space="preserve">  </v>
      </c>
    </row>
    <row r="141" spans="8:8">
      <c r="H141" s="834" t="str">
        <f t="shared" si="22"/>
        <v xml:space="preserve">  </v>
      </c>
    </row>
    <row r="142" spans="8:8">
      <c r="H142" s="834" t="str">
        <f t="shared" si="22"/>
        <v xml:space="preserve">  </v>
      </c>
    </row>
    <row r="143" spans="8:8">
      <c r="H143" s="834" t="str">
        <f t="shared" si="22"/>
        <v xml:space="preserve">  </v>
      </c>
    </row>
    <row r="144" spans="8:8">
      <c r="H144" s="386" t="str">
        <f t="shared" si="22"/>
        <v xml:space="preserve">  </v>
      </c>
    </row>
    <row r="145" spans="8:8">
      <c r="H145" s="259"/>
    </row>
    <row r="146" spans="8:8">
      <c r="H146" s="259"/>
    </row>
    <row r="147" spans="8:8">
      <c r="H147" s="259"/>
    </row>
    <row r="148" spans="8:8">
      <c r="H148" s="259"/>
    </row>
    <row r="149" spans="8:8">
      <c r="H149" s="259"/>
    </row>
    <row r="150" spans="8:8">
      <c r="H150" s="259"/>
    </row>
    <row r="151" spans="8:8">
      <c r="H151" s="259"/>
    </row>
    <row r="152" spans="8:8">
      <c r="H152" s="259"/>
    </row>
    <row r="153" spans="8:8">
      <c r="H153" s="259"/>
    </row>
  </sheetData>
  <mergeCells count="26">
    <mergeCell ref="B68:C68"/>
    <mergeCell ref="B2:H2"/>
    <mergeCell ref="B3:H3"/>
    <mergeCell ref="C65:C66"/>
    <mergeCell ref="D65:D66"/>
    <mergeCell ref="E65:E66"/>
    <mergeCell ref="F65:F66"/>
    <mergeCell ref="B5:B6"/>
    <mergeCell ref="C5:C6"/>
    <mergeCell ref="E4:F4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Y84"/>
  <sheetViews>
    <sheetView showGridLines="0" zoomScale="75" zoomScaleNormal="75" workbookViewId="0">
      <selection activeCell="T10" sqref="T10"/>
    </sheetView>
  </sheetViews>
  <sheetFormatPr defaultColWidth="9.109375" defaultRowHeight="17.399999999999999"/>
  <cols>
    <col min="1" max="1" width="2.88671875" style="2" customWidth="1"/>
    <col min="2" max="2" width="6.109375" style="2" customWidth="1"/>
    <col min="3" max="3" width="75.109375" style="2" customWidth="1"/>
    <col min="4" max="4" width="18.33203125" style="27" customWidth="1"/>
    <col min="5" max="5" width="15.77734375" style="2" customWidth="1"/>
    <col min="6" max="6" width="14.6640625" style="2" customWidth="1"/>
    <col min="7" max="7" width="15" style="2" customWidth="1"/>
    <col min="8" max="8" width="13.88671875" style="2" customWidth="1"/>
    <col min="9" max="9" width="1.6640625" style="2" customWidth="1"/>
    <col min="10" max="10" width="7" style="2" customWidth="1"/>
    <col min="11" max="11" width="10.88671875" style="2" customWidth="1"/>
    <col min="12" max="12" width="11.88671875" style="394" customWidth="1"/>
    <col min="13" max="13" width="15.109375" style="3" customWidth="1"/>
    <col min="14" max="14" width="11.88671875" style="699" customWidth="1"/>
    <col min="15" max="15" width="4.33203125" style="631" customWidth="1"/>
    <col min="16" max="16" width="8.6640625" style="628" customWidth="1"/>
    <col min="17" max="17" width="8" style="455" customWidth="1"/>
    <col min="18" max="18" width="7.5546875" style="740" customWidth="1"/>
    <col min="19" max="19" width="8.5546875" style="541" customWidth="1"/>
    <col min="20" max="20" width="8.6640625" style="541" customWidth="1"/>
    <col min="21" max="22" width="9.109375" style="541"/>
    <col min="23" max="25" width="9.109375" style="542"/>
    <col min="26" max="16384" width="9.109375" style="2"/>
  </cols>
  <sheetData>
    <row r="1" spans="2:25">
      <c r="H1" s="123" t="s">
        <v>192</v>
      </c>
    </row>
    <row r="2" spans="2:25" ht="20.399999999999999">
      <c r="B2" s="853" t="s">
        <v>30</v>
      </c>
      <c r="C2" s="853"/>
      <c r="D2" s="853"/>
      <c r="E2" s="853"/>
      <c r="F2" s="853"/>
      <c r="G2" s="853"/>
      <c r="H2" s="853"/>
      <c r="I2" s="1"/>
      <c r="J2" s="1"/>
      <c r="K2" s="1"/>
    </row>
    <row r="3" spans="2:25" ht="18.600000000000001" customHeight="1" thickBot="1">
      <c r="C3" s="1"/>
      <c r="D3" s="579"/>
      <c r="E3" s="809"/>
      <c r="F3" s="809"/>
      <c r="G3" s="1"/>
      <c r="H3" s="60" t="s">
        <v>3</v>
      </c>
      <c r="I3" s="1"/>
      <c r="J3" s="1"/>
      <c r="K3" s="1"/>
    </row>
    <row r="4" spans="2:25" ht="36.75" customHeight="1">
      <c r="B4" s="854" t="s">
        <v>4</v>
      </c>
      <c r="C4" s="856" t="s">
        <v>6</v>
      </c>
      <c r="D4" s="858" t="s">
        <v>797</v>
      </c>
      <c r="E4" s="860" t="s">
        <v>771</v>
      </c>
      <c r="F4" s="862" t="s">
        <v>808</v>
      </c>
      <c r="G4" s="863"/>
      <c r="H4" s="864" t="s">
        <v>542</v>
      </c>
      <c r="I4" s="869"/>
      <c r="J4" s="870"/>
      <c r="K4" s="877" t="s">
        <v>817</v>
      </c>
      <c r="L4" s="872" t="s">
        <v>819</v>
      </c>
      <c r="M4" s="874" t="s">
        <v>801</v>
      </c>
      <c r="N4" s="700"/>
      <c r="O4" s="630"/>
      <c r="P4" s="876"/>
      <c r="Q4" s="866"/>
      <c r="R4" s="867"/>
      <c r="S4" s="868"/>
      <c r="T4" s="695"/>
      <c r="U4" s="543"/>
      <c r="V4" s="543"/>
      <c r="W4" s="544"/>
    </row>
    <row r="5" spans="2:25" ht="63.6" customHeight="1" thickBot="1">
      <c r="B5" s="855"/>
      <c r="C5" s="857"/>
      <c r="D5" s="859"/>
      <c r="E5" s="861"/>
      <c r="F5" s="428" t="s">
        <v>0</v>
      </c>
      <c r="G5" s="429" t="s">
        <v>36</v>
      </c>
      <c r="H5" s="865"/>
      <c r="I5" s="869"/>
      <c r="J5" s="871"/>
      <c r="K5" s="878"/>
      <c r="L5" s="873"/>
      <c r="M5" s="875"/>
      <c r="N5" s="700"/>
      <c r="O5" s="630"/>
      <c r="P5" s="876"/>
      <c r="Q5" s="866"/>
      <c r="R5" s="867"/>
      <c r="S5" s="868"/>
      <c r="T5" s="695"/>
      <c r="U5" s="543"/>
      <c r="V5" s="543"/>
      <c r="W5" s="544"/>
    </row>
    <row r="6" spans="2:25" s="30" customFormat="1" ht="51" customHeight="1">
      <c r="B6" s="425" t="s">
        <v>43</v>
      </c>
      <c r="C6" s="430" t="s">
        <v>717</v>
      </c>
      <c r="D6" s="545">
        <v>80154109</v>
      </c>
      <c r="E6" s="449">
        <v>107286345</v>
      </c>
      <c r="F6" s="449">
        <v>53643173</v>
      </c>
      <c r="G6" s="545">
        <v>45498464</v>
      </c>
      <c r="H6" s="546">
        <f>+G6/F6</f>
        <v>0.84816876883848757</v>
      </c>
      <c r="I6" s="31"/>
      <c r="J6" s="582" t="s">
        <v>726</v>
      </c>
      <c r="K6" s="601">
        <v>22318657</v>
      </c>
      <c r="L6" s="547">
        <v>23179807</v>
      </c>
      <c r="M6" s="583">
        <f>+K6+L6</f>
        <v>45498464</v>
      </c>
      <c r="N6" s="701">
        <v>45498464</v>
      </c>
      <c r="O6" s="632">
        <f>+G6-N6</f>
        <v>0</v>
      </c>
      <c r="P6" s="696"/>
      <c r="Q6" s="737"/>
      <c r="R6" s="741"/>
      <c r="S6" s="695"/>
      <c r="T6" s="695"/>
      <c r="U6" s="543"/>
      <c r="V6" s="543"/>
      <c r="W6" s="462"/>
      <c r="X6" s="456"/>
      <c r="Y6" s="456"/>
    </row>
    <row r="7" spans="2:25" s="30" customFormat="1" ht="45" customHeight="1">
      <c r="B7" s="426" t="s">
        <v>44</v>
      </c>
      <c r="C7" s="431" t="s">
        <v>784</v>
      </c>
      <c r="D7" s="548">
        <v>110778843</v>
      </c>
      <c r="E7" s="450">
        <v>142144065</v>
      </c>
      <c r="F7" s="450">
        <v>71072033</v>
      </c>
      <c r="G7" s="548">
        <v>62836622</v>
      </c>
      <c r="H7" s="549">
        <f>+G7/F7</f>
        <v>0.88412585580603831</v>
      </c>
      <c r="I7" s="31"/>
      <c r="J7" s="584" t="s">
        <v>727</v>
      </c>
      <c r="K7" s="601">
        <v>30801711</v>
      </c>
      <c r="L7" s="547">
        <v>32034911</v>
      </c>
      <c r="M7" s="583">
        <f t="shared" ref="M7:M8" si="0">+K7+L7</f>
        <v>62836622</v>
      </c>
      <c r="N7" s="701">
        <v>62836622</v>
      </c>
      <c r="O7" s="632">
        <f>+G7-N7</f>
        <v>0</v>
      </c>
      <c r="P7" s="696"/>
      <c r="Q7" s="737"/>
      <c r="R7" s="741"/>
      <c r="S7" s="697"/>
      <c r="T7" s="695"/>
      <c r="U7" s="543"/>
      <c r="V7" s="543"/>
      <c r="W7" s="462"/>
      <c r="X7" s="456"/>
      <c r="Y7" s="456"/>
    </row>
    <row r="8" spans="2:25" s="30" customFormat="1" ht="44.4" customHeight="1">
      <c r="B8" s="426" t="s">
        <v>45</v>
      </c>
      <c r="C8" s="431" t="s">
        <v>785</v>
      </c>
      <c r="D8" s="548">
        <v>127773651</v>
      </c>
      <c r="E8" s="450">
        <v>168532845</v>
      </c>
      <c r="F8" s="450">
        <v>84266423</v>
      </c>
      <c r="G8" s="548">
        <v>72462615</v>
      </c>
      <c r="H8" s="549">
        <f t="shared" ref="H8:H37" si="1">+G8/F8</f>
        <v>0.85992275950766295</v>
      </c>
      <c r="I8" s="31"/>
      <c r="J8" s="585" t="s">
        <v>786</v>
      </c>
      <c r="K8" s="601">
        <v>35520027</v>
      </c>
      <c r="L8" s="550">
        <v>36942588</v>
      </c>
      <c r="M8" s="583">
        <f t="shared" si="0"/>
        <v>72462615</v>
      </c>
      <c r="N8" s="701">
        <v>72462615</v>
      </c>
      <c r="O8" s="632">
        <f>+G8-N8</f>
        <v>0</v>
      </c>
      <c r="P8" s="696"/>
      <c r="Q8" s="737"/>
      <c r="R8" s="741"/>
      <c r="S8" s="695"/>
      <c r="T8" s="695"/>
      <c r="U8" s="543"/>
      <c r="V8" s="543"/>
      <c r="W8" s="462"/>
      <c r="X8" s="456"/>
      <c r="Y8" s="456"/>
    </row>
    <row r="9" spans="2:25" s="30" customFormat="1" ht="25.05" customHeight="1">
      <c r="B9" s="426" t="s">
        <v>46</v>
      </c>
      <c r="C9" s="431" t="s">
        <v>543</v>
      </c>
      <c r="D9" s="548">
        <v>85</v>
      </c>
      <c r="E9" s="450">
        <v>90</v>
      </c>
      <c r="F9" s="450">
        <v>90</v>
      </c>
      <c r="G9" s="548">
        <f>+G10+G11</f>
        <v>85</v>
      </c>
      <c r="H9" s="549">
        <f t="shared" si="1"/>
        <v>0.94444444444444442</v>
      </c>
      <c r="I9" s="31"/>
      <c r="J9" s="586"/>
      <c r="K9" s="602"/>
      <c r="L9" s="551"/>
      <c r="M9" s="587"/>
      <c r="N9" s="701"/>
      <c r="O9" s="632"/>
      <c r="P9" s="696"/>
      <c r="Q9" s="851" t="s">
        <v>867</v>
      </c>
      <c r="R9" s="851"/>
      <c r="S9" s="695"/>
      <c r="T9" s="695"/>
      <c r="U9" s="543"/>
      <c r="V9" s="543"/>
      <c r="W9" s="462"/>
      <c r="X9" s="456"/>
      <c r="Y9" s="456"/>
    </row>
    <row r="10" spans="2:25" s="30" customFormat="1" ht="25.05" customHeight="1">
      <c r="B10" s="426" t="s">
        <v>107</v>
      </c>
      <c r="C10" s="432" t="s">
        <v>104</v>
      </c>
      <c r="D10" s="548">
        <v>76</v>
      </c>
      <c r="E10" s="736">
        <v>88</v>
      </c>
      <c r="F10" s="736">
        <v>88</v>
      </c>
      <c r="G10" s="748">
        <v>78</v>
      </c>
      <c r="H10" s="749">
        <f t="shared" si="1"/>
        <v>0.88636363636363635</v>
      </c>
      <c r="I10" s="750"/>
      <c r="J10" s="751"/>
      <c r="K10" s="752"/>
      <c r="L10" s="753"/>
      <c r="M10" s="754"/>
      <c r="N10" s="755"/>
      <c r="O10" s="756"/>
      <c r="P10" s="757"/>
      <c r="Q10" s="745">
        <v>81</v>
      </c>
      <c r="R10" s="746">
        <v>81</v>
      </c>
      <c r="S10" s="697"/>
      <c r="T10" s="695"/>
      <c r="U10" s="543"/>
      <c r="V10" s="543"/>
      <c r="W10" s="462"/>
      <c r="X10" s="456"/>
      <c r="Y10" s="456"/>
    </row>
    <row r="11" spans="2:25" s="30" customFormat="1" ht="25.05" customHeight="1">
      <c r="B11" s="426" t="s">
        <v>106</v>
      </c>
      <c r="C11" s="432" t="s">
        <v>105</v>
      </c>
      <c r="D11" s="548">
        <v>9</v>
      </c>
      <c r="E11" s="736">
        <v>2</v>
      </c>
      <c r="F11" s="736">
        <v>2</v>
      </c>
      <c r="G11" s="748">
        <v>7</v>
      </c>
      <c r="H11" s="749">
        <f t="shared" si="1"/>
        <v>3.5</v>
      </c>
      <c r="I11" s="750"/>
      <c r="J11" s="751"/>
      <c r="K11" s="752"/>
      <c r="L11" s="753"/>
      <c r="M11" s="754"/>
      <c r="N11" s="755"/>
      <c r="O11" s="756"/>
      <c r="P11" s="757"/>
      <c r="Q11" s="747">
        <v>9</v>
      </c>
      <c r="R11" s="746">
        <v>9</v>
      </c>
      <c r="S11" s="695"/>
      <c r="T11" s="695"/>
      <c r="U11" s="543"/>
      <c r="V11" s="543"/>
      <c r="W11" s="462"/>
      <c r="X11" s="456"/>
      <c r="Y11" s="456"/>
    </row>
    <row r="12" spans="2:25" s="30" customFormat="1" ht="25.8" customHeight="1">
      <c r="B12" s="426" t="s">
        <v>82</v>
      </c>
      <c r="C12" s="433" t="s">
        <v>787</v>
      </c>
      <c r="D12" s="548">
        <v>2813357</v>
      </c>
      <c r="E12" s="450">
        <v>2500000</v>
      </c>
      <c r="F12" s="450">
        <v>1250000</v>
      </c>
      <c r="G12" s="548">
        <v>990741</v>
      </c>
      <c r="H12" s="549">
        <f t="shared" si="1"/>
        <v>0.79259279999999999</v>
      </c>
      <c r="I12" s="31"/>
      <c r="J12" s="588" t="s">
        <v>788</v>
      </c>
      <c r="K12" s="603">
        <v>462963</v>
      </c>
      <c r="L12" s="547">
        <v>527778</v>
      </c>
      <c r="M12" s="583">
        <f>+K12+L12</f>
        <v>990741</v>
      </c>
      <c r="N12" s="701"/>
      <c r="O12" s="632"/>
      <c r="P12" s="696"/>
      <c r="Q12" s="737"/>
      <c r="R12" s="741"/>
      <c r="S12" s="695"/>
      <c r="T12" s="695"/>
      <c r="U12" s="543"/>
      <c r="V12" s="543"/>
      <c r="W12" s="462"/>
      <c r="X12" s="456"/>
      <c r="Y12" s="456"/>
    </row>
    <row r="13" spans="2:25" s="30" customFormat="1" ht="25.05" customHeight="1">
      <c r="B13" s="426" t="s">
        <v>83</v>
      </c>
      <c r="C13" s="433" t="s">
        <v>61</v>
      </c>
      <c r="D13" s="548">
        <v>3</v>
      </c>
      <c r="E13" s="451">
        <v>3</v>
      </c>
      <c r="F13" s="451">
        <v>3</v>
      </c>
      <c r="G13" s="548">
        <v>2</v>
      </c>
      <c r="H13" s="549">
        <f t="shared" si="1"/>
        <v>0.66666666666666663</v>
      </c>
      <c r="I13" s="31"/>
      <c r="J13" s="592"/>
      <c r="K13" s="603"/>
      <c r="L13" s="551"/>
      <c r="M13" s="587"/>
      <c r="N13" s="701"/>
      <c r="O13" s="632"/>
      <c r="P13" s="696"/>
      <c r="Q13" s="737"/>
      <c r="R13" s="742"/>
      <c r="S13" s="698"/>
      <c r="T13" s="695"/>
      <c r="U13" s="543"/>
      <c r="V13" s="543"/>
      <c r="W13" s="462"/>
      <c r="X13" s="456"/>
      <c r="Y13" s="456"/>
    </row>
    <row r="14" spans="2:25" s="30" customFormat="1" ht="25.05" customHeight="1">
      <c r="B14" s="426" t="s">
        <v>84</v>
      </c>
      <c r="C14" s="433" t="s">
        <v>7</v>
      </c>
      <c r="D14" s="548">
        <v>0</v>
      </c>
      <c r="E14" s="451">
        <v>0</v>
      </c>
      <c r="F14" s="451">
        <v>0</v>
      </c>
      <c r="G14" s="548">
        <v>0</v>
      </c>
      <c r="H14" s="549" t="e">
        <f>+G14/F14</f>
        <v>#DIV/0!</v>
      </c>
      <c r="I14" s="31"/>
      <c r="J14" s="586"/>
      <c r="K14" s="602"/>
      <c r="L14" s="551"/>
      <c r="M14" s="587"/>
      <c r="N14" s="701"/>
      <c r="O14" s="632"/>
      <c r="P14" s="696"/>
      <c r="Q14" s="737"/>
      <c r="R14" s="741"/>
      <c r="S14" s="695"/>
      <c r="T14" s="695"/>
      <c r="U14" s="543"/>
      <c r="V14" s="543"/>
      <c r="W14" s="462"/>
      <c r="X14" s="456"/>
      <c r="Y14" s="456"/>
    </row>
    <row r="15" spans="2:25" s="30" customFormat="1" ht="25.05" customHeight="1">
      <c r="B15" s="426" t="s">
        <v>85</v>
      </c>
      <c r="C15" s="433" t="s">
        <v>62</v>
      </c>
      <c r="D15" s="548">
        <v>0</v>
      </c>
      <c r="E15" s="451">
        <v>0</v>
      </c>
      <c r="F15" s="451">
        <v>0</v>
      </c>
      <c r="G15" s="548">
        <v>0</v>
      </c>
      <c r="H15" s="549" t="e">
        <f>+G15/F15</f>
        <v>#DIV/0!</v>
      </c>
      <c r="I15" s="31"/>
      <c r="J15" s="586"/>
      <c r="K15" s="602"/>
      <c r="L15" s="551"/>
      <c r="M15" s="587"/>
      <c r="N15" s="701"/>
      <c r="O15" s="632"/>
      <c r="P15" s="696"/>
      <c r="Q15" s="737"/>
      <c r="R15" s="741"/>
      <c r="S15" s="695"/>
      <c r="T15" s="695"/>
      <c r="U15" s="543"/>
      <c r="V15" s="543"/>
      <c r="W15" s="462"/>
      <c r="X15" s="456"/>
      <c r="Y15" s="456"/>
    </row>
    <row r="16" spans="2:25" s="30" customFormat="1" ht="46.2" customHeight="1">
      <c r="B16" s="426" t="s">
        <v>86</v>
      </c>
      <c r="C16" s="431" t="s">
        <v>718</v>
      </c>
      <c r="D16" s="548">
        <v>4951410</v>
      </c>
      <c r="E16" s="451">
        <v>4000000</v>
      </c>
      <c r="F16" s="451">
        <v>2000000</v>
      </c>
      <c r="G16" s="548">
        <v>1671924</v>
      </c>
      <c r="H16" s="549">
        <f t="shared" si="1"/>
        <v>0.83596199999999998</v>
      </c>
      <c r="I16" s="31"/>
      <c r="J16" s="589" t="s">
        <v>728</v>
      </c>
      <c r="K16" s="604">
        <v>971308</v>
      </c>
      <c r="L16" s="547">
        <v>700616</v>
      </c>
      <c r="M16" s="583">
        <f>+K16+L16</f>
        <v>1671924</v>
      </c>
      <c r="N16" s="701"/>
      <c r="O16" s="632"/>
      <c r="P16" s="629"/>
      <c r="Q16" s="454"/>
      <c r="R16" s="743"/>
      <c r="S16" s="543"/>
      <c r="T16" s="543"/>
      <c r="U16" s="543"/>
      <c r="V16" s="543"/>
      <c r="W16" s="462"/>
      <c r="X16" s="456"/>
      <c r="Y16" s="456"/>
    </row>
    <row r="17" spans="2:25" s="30" customFormat="1" ht="25.05" customHeight="1">
      <c r="B17" s="426" t="s">
        <v>87</v>
      </c>
      <c r="C17" s="431" t="s">
        <v>63</v>
      </c>
      <c r="D17" s="548">
        <v>5</v>
      </c>
      <c r="E17" s="452">
        <v>5</v>
      </c>
      <c r="F17" s="452">
        <v>5</v>
      </c>
      <c r="G17" s="548">
        <v>3</v>
      </c>
      <c r="H17" s="549">
        <f t="shared" si="1"/>
        <v>0.6</v>
      </c>
      <c r="I17" s="31"/>
      <c r="J17" s="592"/>
      <c r="K17" s="603"/>
      <c r="L17" s="551"/>
      <c r="M17" s="587"/>
      <c r="N17" s="701"/>
      <c r="O17" s="632"/>
      <c r="P17" s="629"/>
      <c r="Q17" s="454"/>
      <c r="R17" s="743"/>
      <c r="S17" s="543"/>
      <c r="T17" s="543"/>
      <c r="U17" s="543"/>
      <c r="V17" s="543"/>
      <c r="W17" s="462"/>
      <c r="X17" s="456"/>
      <c r="Y17" s="456"/>
    </row>
    <row r="18" spans="2:25" s="30" customFormat="1" ht="41.4" customHeight="1">
      <c r="B18" s="426" t="s">
        <v>88</v>
      </c>
      <c r="C18" s="431" t="s">
        <v>719</v>
      </c>
      <c r="D18" s="548">
        <v>280102</v>
      </c>
      <c r="E18" s="452">
        <v>355000</v>
      </c>
      <c r="F18" s="452">
        <v>177500</v>
      </c>
      <c r="G18" s="548">
        <v>150170</v>
      </c>
      <c r="H18" s="549">
        <f t="shared" si="1"/>
        <v>0.84602816901408451</v>
      </c>
      <c r="I18" s="31"/>
      <c r="J18" s="590" t="s">
        <v>704</v>
      </c>
      <c r="K18" s="604">
        <v>74110</v>
      </c>
      <c r="L18" s="547">
        <v>76060</v>
      </c>
      <c r="M18" s="583">
        <f>+K18+L18</f>
        <v>150170</v>
      </c>
      <c r="N18" s="701"/>
      <c r="O18" s="632"/>
      <c r="P18" s="629"/>
      <c r="Q18" s="454"/>
      <c r="R18" s="743"/>
      <c r="S18" s="543"/>
      <c r="T18" s="543"/>
      <c r="U18" s="543"/>
      <c r="V18" s="543"/>
      <c r="W18" s="462"/>
      <c r="X18" s="456"/>
      <c r="Y18" s="456"/>
    </row>
    <row r="19" spans="2:25" s="30" customFormat="1" ht="25.05" customHeight="1">
      <c r="B19" s="426" t="s">
        <v>89</v>
      </c>
      <c r="C19" s="433" t="s">
        <v>64</v>
      </c>
      <c r="D19" s="548">
        <v>2</v>
      </c>
      <c r="E19" s="452">
        <v>2</v>
      </c>
      <c r="F19" s="452">
        <v>2</v>
      </c>
      <c r="G19" s="548">
        <v>2</v>
      </c>
      <c r="H19" s="549">
        <f t="shared" si="1"/>
        <v>1</v>
      </c>
      <c r="I19" s="31"/>
      <c r="J19" s="592"/>
      <c r="K19" s="603"/>
      <c r="L19" s="551"/>
      <c r="M19" s="587"/>
      <c r="N19" s="701"/>
      <c r="O19" s="632"/>
      <c r="P19" s="629"/>
      <c r="Q19" s="454"/>
      <c r="R19" s="743"/>
      <c r="S19" s="543"/>
      <c r="T19" s="543"/>
      <c r="U19" s="543"/>
      <c r="V19" s="543"/>
      <c r="W19" s="462"/>
      <c r="X19" s="456"/>
      <c r="Y19" s="456"/>
    </row>
    <row r="20" spans="2:25" s="30" customFormat="1" ht="25.05" customHeight="1">
      <c r="B20" s="426" t="s">
        <v>90</v>
      </c>
      <c r="C20" s="431" t="s">
        <v>68</v>
      </c>
      <c r="D20" s="548">
        <v>0</v>
      </c>
      <c r="E20" s="452">
        <v>0</v>
      </c>
      <c r="F20" s="452">
        <v>0</v>
      </c>
      <c r="G20" s="548">
        <v>0</v>
      </c>
      <c r="H20" s="549" t="e">
        <f>+G20/F20</f>
        <v>#DIV/0!</v>
      </c>
      <c r="I20" s="31"/>
      <c r="J20" s="586"/>
      <c r="K20" s="602"/>
      <c r="L20" s="551"/>
      <c r="M20" s="587"/>
      <c r="N20" s="701"/>
      <c r="O20" s="632"/>
      <c r="P20" s="629"/>
      <c r="Q20" s="454"/>
      <c r="R20" s="743"/>
      <c r="S20" s="543"/>
      <c r="T20" s="543"/>
      <c r="U20" s="543"/>
      <c r="V20" s="543"/>
      <c r="W20" s="462"/>
      <c r="X20" s="456"/>
      <c r="Y20" s="456"/>
    </row>
    <row r="21" spans="2:25" s="30" customFormat="1" ht="25.05" customHeight="1">
      <c r="B21" s="426" t="s">
        <v>53</v>
      </c>
      <c r="C21" s="431" t="s">
        <v>67</v>
      </c>
      <c r="D21" s="548">
        <v>0</v>
      </c>
      <c r="E21" s="452">
        <v>0</v>
      </c>
      <c r="F21" s="452">
        <v>0</v>
      </c>
      <c r="G21" s="548">
        <v>0</v>
      </c>
      <c r="H21" s="549" t="e">
        <f>+G21/F21</f>
        <v>#DIV/0!</v>
      </c>
      <c r="I21" s="31"/>
      <c r="J21" s="586"/>
      <c r="K21" s="602"/>
      <c r="L21" s="551"/>
      <c r="M21" s="587"/>
      <c r="N21" s="701"/>
      <c r="O21" s="632"/>
      <c r="P21" s="629"/>
      <c r="Q21" s="738"/>
      <c r="R21" s="743"/>
      <c r="S21" s="543"/>
      <c r="T21" s="543"/>
      <c r="U21" s="543"/>
      <c r="V21" s="543"/>
      <c r="W21" s="462"/>
      <c r="X21" s="456"/>
      <c r="Y21" s="456"/>
    </row>
    <row r="22" spans="2:25" s="30" customFormat="1" ht="35.25" customHeight="1">
      <c r="B22" s="426" t="s">
        <v>91</v>
      </c>
      <c r="C22" s="431" t="s">
        <v>789</v>
      </c>
      <c r="D22" s="548">
        <v>1296296</v>
      </c>
      <c r="E22" s="452">
        <v>1320000</v>
      </c>
      <c r="F22" s="452">
        <v>660000</v>
      </c>
      <c r="G22" s="548">
        <v>648149</v>
      </c>
      <c r="H22" s="549">
        <f t="shared" si="1"/>
        <v>0.98204393939393941</v>
      </c>
      <c r="I22" s="31"/>
      <c r="J22" s="591" t="s">
        <v>729</v>
      </c>
      <c r="K22" s="601">
        <v>324075</v>
      </c>
      <c r="L22" s="547">
        <v>324074</v>
      </c>
      <c r="M22" s="583">
        <f>+K22+L22</f>
        <v>648149</v>
      </c>
      <c r="N22" s="701">
        <f>+M12+M16+M18+M22</f>
        <v>3460984</v>
      </c>
      <c r="O22" s="632"/>
      <c r="P22" s="629"/>
      <c r="Q22" s="454"/>
      <c r="R22" s="743"/>
      <c r="S22" s="552"/>
      <c r="T22" s="543"/>
      <c r="U22" s="543"/>
      <c r="V22" s="543"/>
      <c r="W22" s="462"/>
      <c r="X22" s="456"/>
      <c r="Y22" s="456"/>
    </row>
    <row r="23" spans="2:25" s="30" customFormat="1" ht="25.05" customHeight="1">
      <c r="B23" s="426" t="s">
        <v>92</v>
      </c>
      <c r="C23" s="431" t="s">
        <v>790</v>
      </c>
      <c r="D23" s="548">
        <v>3</v>
      </c>
      <c r="E23" s="452">
        <v>3</v>
      </c>
      <c r="F23" s="452">
        <v>3</v>
      </c>
      <c r="G23" s="548">
        <v>3</v>
      </c>
      <c r="H23" s="549">
        <f t="shared" si="1"/>
        <v>1</v>
      </c>
      <c r="I23" s="31"/>
      <c r="J23" s="592"/>
      <c r="K23" s="603"/>
      <c r="L23" s="553"/>
      <c r="M23" s="587"/>
      <c r="N23" s="701"/>
      <c r="O23" s="632"/>
      <c r="P23" s="629"/>
      <c r="Q23" s="454"/>
      <c r="R23" s="743"/>
      <c r="S23" s="543"/>
      <c r="T23" s="543"/>
      <c r="U23" s="543"/>
      <c r="V23" s="543"/>
      <c r="W23" s="462"/>
      <c r="X23" s="456"/>
      <c r="Y23" s="456"/>
    </row>
    <row r="24" spans="2:25" s="30" customFormat="1" ht="25.05" customHeight="1">
      <c r="B24" s="426" t="s">
        <v>93</v>
      </c>
      <c r="C24" s="431" t="s">
        <v>720</v>
      </c>
      <c r="D24" s="548">
        <v>0</v>
      </c>
      <c r="E24" s="452">
        <v>0</v>
      </c>
      <c r="F24" s="452">
        <v>0</v>
      </c>
      <c r="G24" s="548">
        <v>0</v>
      </c>
      <c r="H24" s="549" t="e">
        <f t="shared" si="1"/>
        <v>#DIV/0!</v>
      </c>
      <c r="I24" s="31"/>
      <c r="J24" s="593"/>
      <c r="K24" s="605"/>
      <c r="L24" s="551"/>
      <c r="M24" s="587"/>
      <c r="N24" s="701"/>
      <c r="O24" s="632"/>
      <c r="P24" s="629"/>
      <c r="Q24" s="454"/>
      <c r="R24" s="743"/>
      <c r="S24" s="543"/>
      <c r="T24" s="543"/>
      <c r="U24" s="543"/>
      <c r="V24" s="543"/>
      <c r="W24" s="462"/>
      <c r="X24" s="456"/>
      <c r="Y24" s="456"/>
    </row>
    <row r="25" spans="2:25" s="30" customFormat="1" ht="25.05" customHeight="1">
      <c r="B25" s="426" t="s">
        <v>94</v>
      </c>
      <c r="C25" s="431" t="s">
        <v>721</v>
      </c>
      <c r="D25" s="548">
        <v>0</v>
      </c>
      <c r="E25" s="452">
        <v>0</v>
      </c>
      <c r="F25" s="452">
        <v>0</v>
      </c>
      <c r="G25" s="548">
        <v>0</v>
      </c>
      <c r="H25" s="549" t="e">
        <f t="shared" si="1"/>
        <v>#DIV/0!</v>
      </c>
      <c r="I25" s="31"/>
      <c r="J25" s="586"/>
      <c r="K25" s="602"/>
      <c r="L25" s="551"/>
      <c r="M25" s="587"/>
      <c r="N25" s="701"/>
      <c r="O25" s="632"/>
      <c r="P25" s="629"/>
      <c r="Q25" s="454"/>
      <c r="R25" s="743"/>
      <c r="S25" s="543"/>
      <c r="T25" s="543"/>
      <c r="U25" s="543"/>
      <c r="V25" s="543"/>
      <c r="W25" s="462"/>
      <c r="X25" s="456"/>
      <c r="Y25" s="456"/>
    </row>
    <row r="26" spans="2:25" s="30" customFormat="1" ht="34.200000000000003" customHeight="1">
      <c r="B26" s="426" t="s">
        <v>95</v>
      </c>
      <c r="C26" s="431" t="s">
        <v>791</v>
      </c>
      <c r="D26" s="548">
        <v>1951888</v>
      </c>
      <c r="E26" s="452">
        <v>2500000</v>
      </c>
      <c r="F26" s="452">
        <v>1250000</v>
      </c>
      <c r="G26" s="548">
        <v>0</v>
      </c>
      <c r="H26" s="549">
        <f t="shared" si="1"/>
        <v>0</v>
      </c>
      <c r="I26" s="31"/>
      <c r="J26" s="594" t="s">
        <v>792</v>
      </c>
      <c r="K26" s="626" t="s">
        <v>818</v>
      </c>
      <c r="L26" s="627">
        <v>0</v>
      </c>
      <c r="M26" s="583">
        <f>+K26+L26</f>
        <v>0</v>
      </c>
      <c r="N26" s="701"/>
      <c r="O26" s="632"/>
      <c r="P26" s="629"/>
      <c r="Q26" s="454"/>
      <c r="R26" s="743"/>
      <c r="S26" s="543"/>
      <c r="T26" s="543"/>
      <c r="U26" s="543"/>
      <c r="V26" s="543"/>
      <c r="W26" s="462"/>
      <c r="X26" s="456"/>
      <c r="Y26" s="456"/>
    </row>
    <row r="27" spans="2:25" s="30" customFormat="1" ht="25.05" customHeight="1">
      <c r="B27" s="426" t="s">
        <v>96</v>
      </c>
      <c r="C27" s="431" t="s">
        <v>65</v>
      </c>
      <c r="D27" s="548">
        <v>0</v>
      </c>
      <c r="E27" s="452">
        <v>0</v>
      </c>
      <c r="F27" s="452">
        <v>0</v>
      </c>
      <c r="G27" s="548">
        <v>0</v>
      </c>
      <c r="H27" s="549" t="e">
        <f t="shared" si="1"/>
        <v>#DIV/0!</v>
      </c>
      <c r="I27" s="31"/>
      <c r="J27" s="586"/>
      <c r="K27" s="602"/>
      <c r="L27" s="551"/>
      <c r="M27" s="587"/>
      <c r="N27" s="701"/>
      <c r="O27" s="632"/>
      <c r="P27" s="629"/>
      <c r="Q27" s="454"/>
      <c r="R27" s="743"/>
      <c r="S27" s="543"/>
      <c r="T27" s="543"/>
      <c r="U27" s="543"/>
      <c r="V27" s="543"/>
      <c r="W27" s="462"/>
      <c r="X27" s="456"/>
      <c r="Y27" s="456"/>
    </row>
    <row r="28" spans="2:25" s="34" customFormat="1" ht="25.05" customHeight="1">
      <c r="B28" s="426" t="s">
        <v>97</v>
      </c>
      <c r="C28" s="433" t="s">
        <v>66</v>
      </c>
      <c r="D28" s="548">
        <v>0</v>
      </c>
      <c r="E28" s="452">
        <v>0</v>
      </c>
      <c r="F28" s="452">
        <v>0</v>
      </c>
      <c r="G28" s="548">
        <v>0</v>
      </c>
      <c r="H28" s="549" t="e">
        <f t="shared" si="1"/>
        <v>#DIV/0!</v>
      </c>
      <c r="I28" s="35"/>
      <c r="J28" s="586"/>
      <c r="K28" s="602"/>
      <c r="L28" s="554"/>
      <c r="M28" s="587"/>
      <c r="N28" s="701"/>
      <c r="O28" s="632"/>
      <c r="P28" s="625"/>
      <c r="Q28" s="739"/>
      <c r="R28" s="744"/>
      <c r="S28" s="555"/>
      <c r="T28" s="555"/>
      <c r="U28" s="555"/>
      <c r="V28" s="555"/>
      <c r="W28" s="556"/>
      <c r="X28" s="557"/>
      <c r="Y28" s="557"/>
    </row>
    <row r="29" spans="2:25" s="30" customFormat="1" ht="35.25" customHeight="1">
      <c r="B29" s="426" t="s">
        <v>98</v>
      </c>
      <c r="C29" s="431" t="s">
        <v>793</v>
      </c>
      <c r="D29" s="548">
        <v>1026012</v>
      </c>
      <c r="E29" s="452">
        <v>1200000</v>
      </c>
      <c r="F29" s="452">
        <v>300000</v>
      </c>
      <c r="G29" s="548">
        <v>285816</v>
      </c>
      <c r="H29" s="549">
        <f t="shared" si="1"/>
        <v>0.95272000000000001</v>
      </c>
      <c r="I29" s="31"/>
      <c r="J29" s="584" t="s">
        <v>802</v>
      </c>
      <c r="K29" s="604">
        <v>0</v>
      </c>
      <c r="L29" s="547">
        <v>285816</v>
      </c>
      <c r="M29" s="583">
        <f>+K29+L29</f>
        <v>285816</v>
      </c>
      <c r="N29" s="701"/>
      <c r="O29" s="632"/>
      <c r="P29" s="629"/>
      <c r="Q29" s="454"/>
      <c r="R29" s="743"/>
      <c r="S29" s="543"/>
      <c r="T29" s="543"/>
      <c r="U29" s="543"/>
      <c r="V29" s="543"/>
      <c r="W29" s="462"/>
      <c r="X29" s="456"/>
      <c r="Y29" s="456"/>
    </row>
    <row r="30" spans="2:25" s="30" customFormat="1" ht="25.05" customHeight="1">
      <c r="B30" s="426" t="s">
        <v>99</v>
      </c>
      <c r="C30" s="431" t="s">
        <v>37</v>
      </c>
      <c r="D30" s="548">
        <v>4</v>
      </c>
      <c r="E30" s="452">
        <v>3</v>
      </c>
      <c r="F30" s="452">
        <v>1</v>
      </c>
      <c r="G30" s="548">
        <v>1</v>
      </c>
      <c r="H30" s="549">
        <f t="shared" si="1"/>
        <v>1</v>
      </c>
      <c r="I30" s="31"/>
      <c r="J30" s="586"/>
      <c r="K30" s="602"/>
      <c r="L30" s="551"/>
      <c r="M30" s="587"/>
      <c r="N30" s="701"/>
      <c r="O30" s="632"/>
      <c r="P30" s="629"/>
      <c r="Q30" s="454"/>
      <c r="R30" s="743"/>
      <c r="S30" s="543"/>
      <c r="T30" s="543"/>
      <c r="U30" s="543"/>
      <c r="V30" s="543"/>
      <c r="W30" s="462"/>
      <c r="X30" s="456"/>
      <c r="Y30" s="456"/>
    </row>
    <row r="31" spans="2:25" s="30" customFormat="1" ht="35.25" customHeight="1">
      <c r="B31" s="426" t="s">
        <v>54</v>
      </c>
      <c r="C31" s="431" t="s">
        <v>794</v>
      </c>
      <c r="D31" s="548">
        <v>879628</v>
      </c>
      <c r="E31" s="452">
        <v>978900</v>
      </c>
      <c r="F31" s="452">
        <v>868890</v>
      </c>
      <c r="G31" s="548">
        <v>0</v>
      </c>
      <c r="H31" s="549">
        <f t="shared" si="1"/>
        <v>0</v>
      </c>
      <c r="I31" s="31"/>
      <c r="J31" s="595" t="s">
        <v>803</v>
      </c>
      <c r="K31" s="606" t="s">
        <v>818</v>
      </c>
      <c r="L31" s="558"/>
      <c r="M31" s="583">
        <f>+K31+L31</f>
        <v>0</v>
      </c>
      <c r="N31" s="701"/>
      <c r="O31" s="632"/>
      <c r="P31" s="629"/>
      <c r="Q31" s="454"/>
      <c r="R31" s="743"/>
      <c r="S31" s="543"/>
      <c r="T31" s="543"/>
      <c r="U31" s="543"/>
      <c r="V31" s="543"/>
      <c r="W31" s="462"/>
      <c r="X31" s="456"/>
      <c r="Y31" s="456"/>
    </row>
    <row r="32" spans="2:25" s="30" customFormat="1" ht="25.05" customHeight="1">
      <c r="B32" s="426" t="s">
        <v>100</v>
      </c>
      <c r="C32" s="431" t="s">
        <v>37</v>
      </c>
      <c r="D32" s="548">
        <v>5</v>
      </c>
      <c r="E32" s="452">
        <v>5</v>
      </c>
      <c r="F32" s="452">
        <v>3</v>
      </c>
      <c r="G32" s="548">
        <v>0</v>
      </c>
      <c r="H32" s="549">
        <f t="shared" si="1"/>
        <v>0</v>
      </c>
      <c r="I32" s="31"/>
      <c r="J32" s="586"/>
      <c r="K32" s="602"/>
      <c r="L32" s="551"/>
      <c r="M32" s="587"/>
      <c r="N32" s="701"/>
      <c r="O32" s="632"/>
      <c r="P32" s="629"/>
      <c r="Q32" s="454"/>
      <c r="R32" s="743"/>
      <c r="S32" s="543"/>
      <c r="T32" s="543"/>
      <c r="U32" s="543"/>
      <c r="V32" s="543"/>
      <c r="W32" s="462"/>
      <c r="X32" s="456"/>
      <c r="Y32" s="456"/>
    </row>
    <row r="33" spans="2:25" s="30" customFormat="1" ht="25.05" customHeight="1">
      <c r="B33" s="426" t="s">
        <v>101</v>
      </c>
      <c r="C33" s="431" t="s">
        <v>8</v>
      </c>
      <c r="D33" s="548">
        <v>0</v>
      </c>
      <c r="E33" s="452">
        <v>0</v>
      </c>
      <c r="F33" s="452">
        <v>0</v>
      </c>
      <c r="G33" s="548">
        <v>0</v>
      </c>
      <c r="H33" s="549" t="e">
        <f t="shared" si="1"/>
        <v>#DIV/0!</v>
      </c>
      <c r="I33" s="31"/>
      <c r="J33" s="586"/>
      <c r="K33" s="602"/>
      <c r="L33" s="551"/>
      <c r="M33" s="587"/>
      <c r="N33" s="704" t="s">
        <v>826</v>
      </c>
      <c r="O33" s="632"/>
      <c r="P33" s="629"/>
      <c r="Q33" s="454"/>
      <c r="R33" s="743"/>
      <c r="S33" s="543"/>
      <c r="T33" s="543"/>
      <c r="U33" s="543"/>
      <c r="V33" s="543"/>
      <c r="W33" s="462"/>
      <c r="X33" s="456"/>
      <c r="Y33" s="456"/>
    </row>
    <row r="34" spans="2:25" s="30" customFormat="1" ht="30" customHeight="1">
      <c r="B34" s="426" t="s">
        <v>102</v>
      </c>
      <c r="C34" s="431" t="s">
        <v>795</v>
      </c>
      <c r="D34" s="548">
        <v>4462120</v>
      </c>
      <c r="E34" s="452">
        <v>4500000</v>
      </c>
      <c r="F34" s="452">
        <v>2250000</v>
      </c>
      <c r="G34" s="548">
        <v>78827</v>
      </c>
      <c r="H34" s="549">
        <f t="shared" si="1"/>
        <v>3.5034222222222224E-2</v>
      </c>
      <c r="I34" s="31"/>
      <c r="J34" s="584" t="s">
        <v>804</v>
      </c>
      <c r="K34" s="604">
        <v>0</v>
      </c>
      <c r="L34" s="547">
        <v>78827</v>
      </c>
      <c r="M34" s="583">
        <f>+K34+L34</f>
        <v>78827</v>
      </c>
      <c r="N34" s="705">
        <f>+N8</f>
        <v>72462615</v>
      </c>
      <c r="O34" s="632"/>
      <c r="P34" s="629"/>
      <c r="Q34" s="454"/>
      <c r="R34" s="743"/>
      <c r="S34" s="543"/>
      <c r="T34" s="543"/>
      <c r="U34" s="543"/>
      <c r="V34" s="543"/>
      <c r="W34" s="462"/>
      <c r="X34" s="456"/>
      <c r="Y34" s="456"/>
    </row>
    <row r="35" spans="2:25" s="30" customFormat="1" ht="25.05" customHeight="1">
      <c r="B35" s="426" t="s">
        <v>103</v>
      </c>
      <c r="C35" s="431" t="s">
        <v>9</v>
      </c>
      <c r="D35" s="548">
        <v>0</v>
      </c>
      <c r="E35" s="452">
        <v>0</v>
      </c>
      <c r="F35" s="452">
        <v>0</v>
      </c>
      <c r="G35" s="548">
        <v>0</v>
      </c>
      <c r="H35" s="549" t="e">
        <f t="shared" si="1"/>
        <v>#DIV/0!</v>
      </c>
      <c r="I35" s="31"/>
      <c r="J35" s="586"/>
      <c r="K35" s="602"/>
      <c r="L35" s="551"/>
      <c r="M35" s="587"/>
      <c r="N35" s="705">
        <f>+N22</f>
        <v>3460984</v>
      </c>
      <c r="O35" s="632"/>
      <c r="P35" s="629"/>
      <c r="Q35" s="454"/>
      <c r="R35" s="743"/>
      <c r="S35" s="543"/>
      <c r="T35" s="543"/>
      <c r="U35" s="543"/>
      <c r="V35" s="543"/>
      <c r="W35" s="462"/>
      <c r="X35" s="456"/>
      <c r="Y35" s="456"/>
    </row>
    <row r="36" spans="2:25" s="30" customFormat="1" ht="25.05" customHeight="1">
      <c r="B36" s="426" t="s">
        <v>55</v>
      </c>
      <c r="C36" s="431" t="s">
        <v>10</v>
      </c>
      <c r="D36" s="548">
        <v>0</v>
      </c>
      <c r="E36" s="452">
        <v>0</v>
      </c>
      <c r="F36" s="452">
        <v>0</v>
      </c>
      <c r="G36" s="548">
        <v>0</v>
      </c>
      <c r="H36" s="549" t="e">
        <f t="shared" si="1"/>
        <v>#DIV/0!</v>
      </c>
      <c r="I36" s="31"/>
      <c r="J36" s="586"/>
      <c r="K36" s="602"/>
      <c r="L36" s="551"/>
      <c r="M36" s="587"/>
      <c r="N36" s="705">
        <f>+M29</f>
        <v>285816</v>
      </c>
      <c r="O36" s="632"/>
      <c r="P36" s="629"/>
      <c r="Q36" s="454"/>
      <c r="R36" s="743"/>
      <c r="S36" s="543"/>
      <c r="T36" s="543"/>
      <c r="U36" s="543"/>
      <c r="V36" s="543"/>
      <c r="W36" s="462"/>
      <c r="X36" s="456"/>
      <c r="Y36" s="456"/>
    </row>
    <row r="37" spans="2:25" s="30" customFormat="1" ht="25.05" customHeight="1" thickBot="1">
      <c r="B37" s="427" t="s">
        <v>246</v>
      </c>
      <c r="C37" s="434" t="s">
        <v>245</v>
      </c>
      <c r="D37" s="559">
        <v>0</v>
      </c>
      <c r="E37" s="453">
        <v>0</v>
      </c>
      <c r="F37" s="453">
        <v>0</v>
      </c>
      <c r="G37" s="559">
        <v>0</v>
      </c>
      <c r="H37" s="560" t="e">
        <f t="shared" si="1"/>
        <v>#DIV/0!</v>
      </c>
      <c r="I37" s="31"/>
      <c r="J37" s="596"/>
      <c r="K37" s="607"/>
      <c r="L37" s="597"/>
      <c r="M37" s="598"/>
      <c r="N37" s="705">
        <f>+M34</f>
        <v>78827</v>
      </c>
      <c r="O37" s="632"/>
      <c r="P37" s="629"/>
      <c r="Q37" s="454"/>
      <c r="R37" s="743"/>
      <c r="S37" s="543"/>
      <c r="T37" s="543"/>
      <c r="U37" s="543"/>
      <c r="V37" s="543"/>
      <c r="W37" s="462"/>
      <c r="X37" s="456"/>
      <c r="Y37" s="456"/>
    </row>
    <row r="38" spans="2:25" s="30" customFormat="1" ht="25.2" customHeight="1">
      <c r="B38" s="33"/>
      <c r="C38" s="659" t="s">
        <v>820</v>
      </c>
      <c r="D38" s="461">
        <f>+D8+D12+D16+D18+D22+D26+D29+D31+D34</f>
        <v>145434464</v>
      </c>
      <c r="E38" s="461">
        <f>+E8+E12+E16+E18+E22+E26+E29+E31+E34</f>
        <v>185886745</v>
      </c>
      <c r="F38" s="461">
        <f>+F8+F12+F16+F18+F22+F26+F29+F31+F34</f>
        <v>93022813</v>
      </c>
      <c r="G38" s="635">
        <f>+G8+G12+G16+G18+G22+G26+G29+G31+G34</f>
        <v>76288242</v>
      </c>
      <c r="H38" s="33"/>
      <c r="I38" s="31"/>
      <c r="J38" s="31"/>
      <c r="K38" s="599">
        <f>SUM(K8:K37)</f>
        <v>37352483</v>
      </c>
      <c r="L38" s="599">
        <f>+L8+L12+L16+L18+L22+L29+L34</f>
        <v>38935759</v>
      </c>
      <c r="M38" s="569">
        <f>SUM(M8:M37)</f>
        <v>76288242</v>
      </c>
      <c r="N38" s="702">
        <f>SUM(N34:N37)</f>
        <v>76288242</v>
      </c>
      <c r="O38" s="633"/>
      <c r="P38" s="629"/>
      <c r="Q38" s="454"/>
      <c r="R38" s="743"/>
      <c r="S38" s="543"/>
      <c r="T38" s="543"/>
      <c r="U38" s="543"/>
      <c r="V38" s="543"/>
      <c r="W38" s="462"/>
      <c r="X38" s="456"/>
      <c r="Y38" s="456"/>
    </row>
    <row r="39" spans="2:25" s="30" customFormat="1" ht="20.100000000000001" customHeight="1">
      <c r="B39" s="33"/>
      <c r="C39" s="534" t="s">
        <v>544</v>
      </c>
      <c r="D39" s="659"/>
      <c r="E39" s="561"/>
      <c r="F39" s="535"/>
      <c r="G39" s="636"/>
      <c r="H39" s="33"/>
      <c r="I39" s="31"/>
      <c r="J39" s="462"/>
      <c r="K39" s="852">
        <f>+K38+L38</f>
        <v>76288242</v>
      </c>
      <c r="L39" s="852"/>
      <c r="M39" s="462"/>
      <c r="N39" s="703"/>
      <c r="O39" s="634"/>
      <c r="P39" s="629"/>
      <c r="Q39" s="454"/>
      <c r="R39" s="743"/>
      <c r="S39" s="543"/>
      <c r="T39" s="543"/>
      <c r="U39" s="543"/>
      <c r="V39" s="543"/>
      <c r="W39" s="462"/>
      <c r="X39" s="456"/>
      <c r="Y39" s="456"/>
    </row>
    <row r="40" spans="2:25" s="30" customFormat="1" ht="20.100000000000001" customHeight="1">
      <c r="B40" s="33"/>
      <c r="D40" s="144"/>
      <c r="E40" s="561"/>
      <c r="F40" s="622">
        <v>84266423</v>
      </c>
      <c r="G40" s="33"/>
      <c r="H40" s="33"/>
      <c r="I40" s="31"/>
      <c r="J40" s="462"/>
      <c r="K40" s="462"/>
      <c r="L40" s="394"/>
      <c r="M40" s="462"/>
      <c r="N40" s="703"/>
      <c r="O40" s="634"/>
      <c r="P40" s="629"/>
      <c r="Q40" s="454"/>
      <c r="R40" s="743"/>
      <c r="S40" s="543"/>
      <c r="T40" s="543"/>
      <c r="U40" s="543"/>
      <c r="V40" s="543"/>
      <c r="W40" s="462"/>
      <c r="X40" s="456"/>
      <c r="Y40" s="456"/>
    </row>
    <row r="41" spans="2:25" s="30" customFormat="1" ht="20.100000000000001" customHeight="1">
      <c r="B41" s="33"/>
      <c r="C41" s="50"/>
      <c r="D41" s="50"/>
      <c r="E41" s="50"/>
      <c r="F41" s="622">
        <v>1250000</v>
      </c>
      <c r="G41" s="33"/>
      <c r="H41" s="33"/>
      <c r="I41" s="31"/>
      <c r="J41" s="462"/>
      <c r="K41" s="462"/>
      <c r="L41" s="394"/>
      <c r="M41" s="462"/>
      <c r="N41" s="703"/>
      <c r="O41" s="634"/>
      <c r="P41" s="629"/>
      <c r="Q41" s="454"/>
      <c r="R41" s="743"/>
      <c r="S41" s="543"/>
      <c r="T41" s="543"/>
      <c r="U41" s="543"/>
      <c r="V41" s="543"/>
      <c r="W41" s="462"/>
      <c r="X41" s="456"/>
      <c r="Y41" s="456"/>
    </row>
    <row r="42" spans="2:25">
      <c r="B42" s="536"/>
      <c r="C42" s="562"/>
      <c r="D42" s="540"/>
      <c r="E42" s="562"/>
      <c r="F42" s="622">
        <v>2000000</v>
      </c>
      <c r="G42" s="536"/>
      <c r="H42" s="536"/>
      <c r="I42" s="3"/>
      <c r="J42" s="544"/>
      <c r="K42" s="544"/>
      <c r="M42" s="544"/>
      <c r="N42" s="703"/>
      <c r="O42" s="634"/>
      <c r="P42" s="629"/>
      <c r="Q42" s="454"/>
      <c r="R42" s="743"/>
      <c r="S42" s="543"/>
      <c r="T42" s="543"/>
      <c r="U42" s="543"/>
      <c r="V42" s="543"/>
      <c r="W42" s="544"/>
    </row>
    <row r="43" spans="2:25" ht="30" customHeight="1">
      <c r="B43" s="536"/>
      <c r="C43" s="3"/>
      <c r="D43" s="28"/>
      <c r="E43" s="3"/>
      <c r="F43" s="623">
        <v>177500</v>
      </c>
      <c r="G43" s="536"/>
      <c r="H43" s="537"/>
      <c r="I43" s="544"/>
      <c r="J43" s="544"/>
      <c r="K43" s="544"/>
      <c r="P43" s="629"/>
      <c r="Q43" s="454"/>
      <c r="R43" s="743"/>
      <c r="S43" s="543"/>
    </row>
    <row r="44" spans="2:25" ht="30" customHeight="1">
      <c r="B44" s="536"/>
      <c r="C44" s="3"/>
      <c r="D44" s="28"/>
      <c r="E44" s="3"/>
      <c r="F44" s="623">
        <v>660000</v>
      </c>
      <c r="G44" s="536"/>
      <c r="H44" s="537"/>
      <c r="I44" s="544"/>
      <c r="J44" s="544"/>
      <c r="K44" s="544"/>
      <c r="P44" s="629"/>
      <c r="Q44" s="454"/>
      <c r="R44" s="743"/>
      <c r="S44" s="543"/>
    </row>
    <row r="45" spans="2:25" ht="30" customHeight="1">
      <c r="B45" s="536"/>
      <c r="C45" s="563"/>
      <c r="D45" s="564"/>
      <c r="E45" s="563"/>
      <c r="F45" s="623">
        <v>1250000</v>
      </c>
      <c r="G45" s="536"/>
      <c r="H45" s="537"/>
      <c r="I45" s="544"/>
      <c r="J45" s="544"/>
      <c r="K45" s="544"/>
      <c r="P45" s="629"/>
      <c r="Q45" s="454"/>
      <c r="R45" s="743"/>
      <c r="S45" s="543"/>
    </row>
    <row r="46" spans="2:25" ht="30" customHeight="1">
      <c r="B46" s="536"/>
      <c r="C46" s="563"/>
      <c r="D46" s="564"/>
      <c r="E46" s="563"/>
      <c r="F46" s="622">
        <v>300000</v>
      </c>
      <c r="G46" s="536"/>
      <c r="H46" s="537"/>
      <c r="I46" s="544"/>
      <c r="J46" s="544"/>
      <c r="K46" s="544"/>
      <c r="P46" s="629"/>
      <c r="Q46" s="454"/>
      <c r="R46" s="743"/>
      <c r="S46" s="543"/>
    </row>
    <row r="47" spans="2:25" ht="30" customHeight="1">
      <c r="B47" s="536"/>
      <c r="C47" s="563"/>
      <c r="D47" s="564"/>
      <c r="E47" s="563"/>
      <c r="F47" s="622">
        <v>868890</v>
      </c>
      <c r="G47" s="536"/>
      <c r="H47" s="537"/>
      <c r="I47" s="544"/>
      <c r="J47" s="544"/>
      <c r="K47" s="544"/>
      <c r="P47" s="629"/>
      <c r="Q47" s="454"/>
      <c r="R47" s="743"/>
      <c r="S47" s="543"/>
    </row>
    <row r="48" spans="2:25" ht="30" customHeight="1">
      <c r="B48" s="536"/>
      <c r="C48" s="563"/>
      <c r="D48" s="564"/>
      <c r="E48" s="563"/>
      <c r="F48" s="622">
        <v>2250000</v>
      </c>
      <c r="G48" s="536"/>
      <c r="H48" s="537"/>
      <c r="I48" s="544"/>
      <c r="J48" s="544"/>
      <c r="K48" s="544"/>
      <c r="P48" s="629"/>
      <c r="Q48" s="454"/>
      <c r="R48" s="743"/>
      <c r="S48" s="543"/>
    </row>
    <row r="49" spans="2:11" ht="30" customHeight="1">
      <c r="B49" s="3"/>
      <c r="C49" s="3"/>
      <c r="D49" s="28"/>
      <c r="E49" s="3"/>
      <c r="F49" s="624">
        <f>SUM(F40:F48)</f>
        <v>93022813</v>
      </c>
      <c r="G49" s="3"/>
      <c r="H49" s="544"/>
      <c r="I49" s="544"/>
      <c r="J49" s="544"/>
      <c r="K49" s="544"/>
    </row>
    <row r="50" spans="2:11" ht="30" customHeight="1">
      <c r="B50" s="3"/>
      <c r="C50" s="3"/>
      <c r="D50" s="28"/>
      <c r="E50" s="3"/>
      <c r="F50" s="3"/>
      <c r="G50" s="3"/>
      <c r="H50" s="544"/>
      <c r="I50" s="544"/>
      <c r="J50" s="544"/>
      <c r="K50" s="544"/>
    </row>
    <row r="51" spans="2:11" ht="30" customHeight="1">
      <c r="B51" s="3"/>
      <c r="C51" s="3"/>
      <c r="D51" s="28"/>
      <c r="E51" s="3"/>
      <c r="F51" s="3"/>
      <c r="G51" s="3"/>
      <c r="H51" s="3"/>
      <c r="I51" s="3"/>
      <c r="J51" s="3"/>
      <c r="K51" s="3"/>
    </row>
    <row r="52" spans="2:11" ht="30" customHeight="1">
      <c r="B52" s="3"/>
      <c r="C52" s="3"/>
      <c r="D52" s="28"/>
      <c r="E52" s="3"/>
      <c r="F52" s="3"/>
      <c r="G52" s="3"/>
      <c r="H52" s="3"/>
      <c r="I52" s="3"/>
      <c r="J52" s="3"/>
      <c r="K52" s="3"/>
    </row>
    <row r="53" spans="2:11" ht="30" customHeight="1">
      <c r="B53" s="3"/>
      <c r="C53" s="3"/>
      <c r="D53" s="28"/>
      <c r="E53" s="3"/>
      <c r="F53" s="3"/>
      <c r="G53" s="3"/>
      <c r="H53" s="3"/>
      <c r="I53" s="3"/>
      <c r="J53" s="3"/>
      <c r="K53" s="3"/>
    </row>
    <row r="54" spans="2:11" ht="30" customHeight="1">
      <c r="B54" s="3"/>
      <c r="C54" s="3"/>
      <c r="D54" s="28"/>
      <c r="E54" s="3"/>
      <c r="F54" s="3"/>
      <c r="G54" s="3"/>
      <c r="H54" s="3"/>
      <c r="I54" s="3"/>
      <c r="J54" s="3"/>
      <c r="K54" s="3"/>
    </row>
    <row r="55" spans="2:11" ht="30" customHeight="1">
      <c r="B55" s="3"/>
      <c r="C55" s="3"/>
      <c r="D55" s="28"/>
      <c r="E55" s="3"/>
      <c r="F55" s="3"/>
      <c r="G55" s="3"/>
      <c r="H55" s="3"/>
      <c r="I55" s="3"/>
      <c r="J55" s="3"/>
      <c r="K55" s="3"/>
    </row>
    <row r="56" spans="2:11" ht="30" customHeight="1">
      <c r="B56" s="3"/>
      <c r="C56" s="3"/>
      <c r="D56" s="28"/>
      <c r="E56" s="3"/>
      <c r="F56" s="3"/>
      <c r="G56" s="3"/>
      <c r="H56" s="3"/>
      <c r="I56" s="3"/>
      <c r="J56" s="3"/>
      <c r="K56" s="3"/>
    </row>
    <row r="57" spans="2:11" ht="30" customHeight="1">
      <c r="B57" s="3"/>
      <c r="C57" s="3"/>
      <c r="D57" s="28"/>
      <c r="E57" s="3"/>
      <c r="F57" s="3"/>
      <c r="G57" s="3"/>
      <c r="H57" s="3"/>
      <c r="I57" s="3"/>
      <c r="J57" s="3"/>
      <c r="K57" s="3"/>
    </row>
    <row r="58" spans="2:11" ht="30" customHeight="1">
      <c r="B58" s="3"/>
      <c r="C58" s="3"/>
      <c r="D58" s="28"/>
      <c r="E58" s="3"/>
      <c r="F58" s="3"/>
      <c r="G58" s="3"/>
      <c r="H58" s="3"/>
      <c r="I58" s="3"/>
      <c r="J58" s="3"/>
      <c r="K58" s="3"/>
    </row>
    <row r="59" spans="2:11" ht="30" customHeight="1">
      <c r="B59" s="3"/>
      <c r="C59" s="3"/>
      <c r="D59" s="28"/>
      <c r="E59" s="3"/>
      <c r="F59" s="3"/>
      <c r="G59" s="3"/>
      <c r="H59" s="3"/>
      <c r="I59" s="3"/>
      <c r="J59" s="3"/>
      <c r="K59" s="3"/>
    </row>
    <row r="60" spans="2:11" ht="30" customHeight="1">
      <c r="B60" s="3"/>
      <c r="C60" s="3"/>
      <c r="D60" s="28"/>
      <c r="E60" s="3"/>
      <c r="F60" s="3"/>
      <c r="G60" s="3"/>
      <c r="H60" s="3"/>
      <c r="I60" s="3"/>
      <c r="J60" s="3"/>
      <c r="K60" s="3"/>
    </row>
    <row r="61" spans="2:11">
      <c r="B61" s="3"/>
      <c r="C61" s="3"/>
      <c r="D61" s="28"/>
      <c r="E61" s="3"/>
      <c r="F61" s="3"/>
      <c r="G61" s="3"/>
      <c r="H61" s="3"/>
      <c r="I61" s="3"/>
      <c r="J61" s="3"/>
      <c r="K61" s="3"/>
    </row>
    <row r="62" spans="2:11">
      <c r="B62" s="3"/>
      <c r="C62" s="3"/>
      <c r="D62" s="28"/>
      <c r="E62" s="3"/>
      <c r="F62" s="3"/>
      <c r="G62" s="3"/>
      <c r="H62" s="3"/>
      <c r="I62" s="3"/>
      <c r="J62" s="3"/>
      <c r="K62" s="3"/>
    </row>
    <row r="63" spans="2:11">
      <c r="B63" s="3"/>
      <c r="C63" s="3"/>
      <c r="D63" s="28"/>
      <c r="E63" s="3"/>
      <c r="F63" s="3"/>
      <c r="G63" s="3"/>
      <c r="H63" s="3"/>
      <c r="I63" s="3"/>
      <c r="J63" s="3"/>
      <c r="K63" s="3"/>
    </row>
    <row r="64" spans="2:11">
      <c r="B64" s="3"/>
      <c r="C64" s="3"/>
      <c r="D64" s="28"/>
      <c r="E64" s="3"/>
      <c r="F64" s="3"/>
      <c r="G64" s="3"/>
      <c r="H64" s="3"/>
      <c r="I64" s="3"/>
      <c r="J64" s="3"/>
      <c r="K64" s="3"/>
    </row>
    <row r="65" spans="2:11">
      <c r="B65" s="3"/>
      <c r="C65" s="3"/>
      <c r="D65" s="28"/>
      <c r="E65" s="3"/>
      <c r="F65" s="3"/>
      <c r="G65" s="3"/>
      <c r="H65" s="3"/>
      <c r="I65" s="3"/>
      <c r="J65" s="3"/>
      <c r="K65" s="3"/>
    </row>
    <row r="66" spans="2:11">
      <c r="B66" s="3"/>
      <c r="C66" s="3"/>
      <c r="D66" s="28"/>
      <c r="E66" s="3"/>
      <c r="F66" s="3"/>
      <c r="G66" s="3"/>
      <c r="H66" s="3"/>
      <c r="I66" s="3"/>
      <c r="J66" s="3"/>
      <c r="K66" s="3"/>
    </row>
    <row r="67" spans="2:11">
      <c r="B67" s="3"/>
      <c r="C67" s="3"/>
      <c r="D67" s="28"/>
      <c r="E67" s="3"/>
      <c r="F67" s="3"/>
      <c r="G67" s="3"/>
      <c r="H67" s="3"/>
      <c r="I67" s="3"/>
      <c r="J67" s="3"/>
      <c r="K67" s="3"/>
    </row>
    <row r="68" spans="2:11">
      <c r="B68" s="3"/>
      <c r="C68" s="3"/>
      <c r="D68" s="28"/>
      <c r="E68" s="3"/>
      <c r="F68" s="3"/>
      <c r="G68" s="3"/>
      <c r="H68" s="3"/>
      <c r="I68" s="3"/>
      <c r="J68" s="3"/>
      <c r="K68" s="3"/>
    </row>
    <row r="69" spans="2:11">
      <c r="B69" s="3"/>
      <c r="C69" s="3"/>
      <c r="D69" s="28"/>
      <c r="E69" s="3"/>
      <c r="F69" s="3"/>
      <c r="G69" s="3"/>
      <c r="H69" s="3"/>
      <c r="I69" s="3"/>
      <c r="J69" s="3"/>
      <c r="K69" s="3"/>
    </row>
    <row r="70" spans="2:11">
      <c r="B70" s="3"/>
      <c r="C70" s="3"/>
      <c r="D70" s="28"/>
      <c r="E70" s="3"/>
      <c r="F70" s="3"/>
      <c r="G70" s="3"/>
      <c r="H70" s="3"/>
      <c r="I70" s="3"/>
      <c r="J70" s="3"/>
      <c r="K70" s="3"/>
    </row>
    <row r="71" spans="2:11">
      <c r="B71" s="3"/>
      <c r="C71" s="3"/>
      <c r="D71" s="28"/>
      <c r="E71" s="3"/>
      <c r="F71" s="3"/>
      <c r="G71" s="3"/>
      <c r="H71" s="3"/>
      <c r="I71" s="3"/>
      <c r="J71" s="3"/>
      <c r="K71" s="3"/>
    </row>
    <row r="72" spans="2:11">
      <c r="B72" s="3"/>
      <c r="C72" s="3"/>
      <c r="D72" s="28"/>
      <c r="E72" s="3"/>
      <c r="F72" s="3"/>
      <c r="G72" s="3"/>
      <c r="H72" s="3"/>
      <c r="I72" s="3"/>
      <c r="J72" s="3"/>
      <c r="K72" s="3"/>
    </row>
    <row r="73" spans="2:11">
      <c r="B73" s="3"/>
      <c r="C73" s="3"/>
      <c r="D73" s="28"/>
      <c r="E73" s="3"/>
      <c r="F73" s="3"/>
      <c r="G73" s="3"/>
      <c r="H73" s="3"/>
      <c r="I73" s="3"/>
      <c r="J73" s="3"/>
      <c r="K73" s="3"/>
    </row>
    <row r="74" spans="2:11">
      <c r="B74" s="3"/>
      <c r="C74" s="3"/>
      <c r="D74" s="28"/>
      <c r="E74" s="3"/>
      <c r="F74" s="3"/>
      <c r="G74" s="3"/>
      <c r="H74" s="3"/>
      <c r="I74" s="3"/>
      <c r="J74" s="3"/>
      <c r="K74" s="3"/>
    </row>
    <row r="75" spans="2:11">
      <c r="B75" s="3"/>
      <c r="C75" s="3"/>
      <c r="D75" s="28"/>
      <c r="E75" s="3"/>
      <c r="F75" s="3"/>
      <c r="G75" s="3"/>
      <c r="H75" s="3"/>
      <c r="I75" s="3"/>
      <c r="J75" s="3"/>
      <c r="K75" s="3"/>
    </row>
    <row r="76" spans="2:11">
      <c r="B76" s="3"/>
      <c r="C76" s="3"/>
      <c r="D76" s="28"/>
      <c r="E76" s="3"/>
      <c r="F76" s="3"/>
      <c r="G76" s="3"/>
      <c r="H76" s="3"/>
      <c r="I76" s="3"/>
      <c r="J76" s="3"/>
      <c r="K76" s="3"/>
    </row>
    <row r="77" spans="2:11">
      <c r="B77" s="3"/>
      <c r="C77" s="3"/>
      <c r="D77" s="28"/>
      <c r="E77" s="3"/>
      <c r="F77" s="3"/>
      <c r="G77" s="3"/>
      <c r="H77" s="3"/>
      <c r="I77" s="3"/>
      <c r="J77" s="3"/>
      <c r="K77" s="3"/>
    </row>
    <row r="78" spans="2:11">
      <c r="B78" s="3"/>
      <c r="C78" s="3"/>
      <c r="D78" s="28"/>
      <c r="E78" s="3"/>
      <c r="F78" s="3"/>
      <c r="G78" s="3"/>
      <c r="H78" s="3"/>
      <c r="I78" s="3"/>
      <c r="J78" s="3"/>
      <c r="K78" s="3"/>
    </row>
    <row r="79" spans="2:11">
      <c r="B79" s="3"/>
      <c r="C79" s="3"/>
      <c r="D79" s="28"/>
      <c r="E79" s="3"/>
      <c r="F79" s="3"/>
      <c r="G79" s="3"/>
      <c r="H79" s="3"/>
      <c r="I79" s="3"/>
      <c r="J79" s="3"/>
      <c r="K79" s="3"/>
    </row>
    <row r="80" spans="2:11">
      <c r="B80" s="3"/>
      <c r="C80" s="3"/>
      <c r="D80" s="28"/>
      <c r="E80" s="3"/>
      <c r="F80" s="3"/>
      <c r="G80" s="3"/>
      <c r="H80" s="3"/>
      <c r="I80" s="3"/>
      <c r="J80" s="3"/>
      <c r="K80" s="3"/>
    </row>
    <row r="81" spans="2:11">
      <c r="B81" s="3"/>
      <c r="C81" s="3"/>
      <c r="D81" s="28"/>
      <c r="E81" s="3"/>
      <c r="F81" s="3"/>
      <c r="G81" s="3"/>
      <c r="H81" s="3"/>
      <c r="I81" s="3"/>
      <c r="J81" s="3"/>
      <c r="K81" s="3"/>
    </row>
    <row r="82" spans="2:11">
      <c r="B82" s="3"/>
      <c r="C82" s="3"/>
      <c r="D82" s="28"/>
      <c r="E82" s="3"/>
      <c r="F82" s="3"/>
      <c r="G82" s="3"/>
      <c r="H82" s="3"/>
      <c r="I82" s="3"/>
      <c r="J82" s="3"/>
      <c r="K82" s="3"/>
    </row>
    <row r="83" spans="2:11">
      <c r="B83" s="3"/>
      <c r="C83" s="3"/>
      <c r="D83" s="28"/>
      <c r="E83" s="3"/>
      <c r="F83" s="3"/>
      <c r="G83" s="3"/>
      <c r="H83" s="3"/>
      <c r="I83" s="3"/>
      <c r="J83" s="3"/>
      <c r="K83" s="3"/>
    </row>
    <row r="84" spans="2:11">
      <c r="B84" s="3"/>
      <c r="C84" s="3"/>
      <c r="D84" s="28"/>
      <c r="E84" s="3"/>
      <c r="F84" s="3"/>
      <c r="G84" s="3"/>
      <c r="H84" s="3"/>
      <c r="I84" s="3"/>
      <c r="J84" s="3"/>
      <c r="K84" s="3"/>
    </row>
  </sheetData>
  <mergeCells count="19">
    <mergeCell ref="S4:S5"/>
    <mergeCell ref="I4:I5"/>
    <mergeCell ref="J4:J5"/>
    <mergeCell ref="L4:L5"/>
    <mergeCell ref="M4:M5"/>
    <mergeCell ref="P4:P5"/>
    <mergeCell ref="K4:K5"/>
    <mergeCell ref="Q9:R9"/>
    <mergeCell ref="K39:L39"/>
    <mergeCell ref="B2:H2"/>
    <mergeCell ref="B4:B5"/>
    <mergeCell ref="C4:C5"/>
    <mergeCell ref="D4:D5"/>
    <mergeCell ref="E4:E5"/>
    <mergeCell ref="F4:G4"/>
    <mergeCell ref="H4:H5"/>
    <mergeCell ref="E3:F3"/>
    <mergeCell ref="Q4:Q5"/>
    <mergeCell ref="R4:R5"/>
  </mergeCells>
  <printOptions horizontalCentered="1"/>
  <pageMargins left="0" right="0" top="0.59055118110236227" bottom="0.39370078740157483" header="0.51181102362204722" footer="0.51181102362204722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B2:Y31"/>
  <sheetViews>
    <sheetView showGridLines="0" zoomScale="75" zoomScaleNormal="75" zoomScaleSheetLayoutView="86" workbookViewId="0">
      <selection activeCell="A15" sqref="A15:XFD15"/>
    </sheetView>
  </sheetViews>
  <sheetFormatPr defaultColWidth="9.109375" defaultRowHeight="15.6"/>
  <cols>
    <col min="1" max="1" width="3.109375" style="2" customWidth="1"/>
    <col min="2" max="2" width="9.109375" style="2"/>
    <col min="3" max="3" width="50.6640625" style="2" customWidth="1"/>
    <col min="4" max="5" width="12.6640625" style="2" customWidth="1"/>
    <col min="6" max="6" width="15.44140625" style="2" customWidth="1"/>
    <col min="7" max="8" width="12.6640625" style="2" customWidth="1"/>
    <col min="9" max="9" width="15.44140625" style="2" customWidth="1"/>
    <col min="10" max="11" width="12.6640625" style="2" customWidth="1"/>
    <col min="12" max="12" width="15.44140625" style="2" customWidth="1"/>
    <col min="13" max="13" width="35" style="3" customWidth="1"/>
    <col min="14" max="14" width="14.6640625" style="3" customWidth="1"/>
    <col min="15" max="15" width="15.88671875" style="3" customWidth="1"/>
    <col min="16" max="16" width="12.33203125" style="2" customWidth="1"/>
    <col min="17" max="17" width="13.44140625" style="2" customWidth="1"/>
    <col min="18" max="18" width="11.33203125" style="2" customWidth="1"/>
    <col min="19" max="19" width="12.44140625" style="2" customWidth="1"/>
    <col min="20" max="20" width="14.44140625" style="2" customWidth="1"/>
    <col min="21" max="21" width="15.109375" style="2" customWidth="1"/>
    <col min="22" max="22" width="11.33203125" style="2" customWidth="1"/>
    <col min="23" max="23" width="13.109375" style="2" customWidth="1"/>
    <col min="24" max="24" width="13" style="2" customWidth="1"/>
    <col min="25" max="25" width="14.109375" style="2" customWidth="1"/>
    <col min="26" max="26" width="26.5546875" style="2" customWidth="1"/>
    <col min="27" max="16384" width="9.109375" style="2"/>
  </cols>
  <sheetData>
    <row r="2" spans="2:24" ht="17.399999999999999">
      <c r="L2" s="123" t="s">
        <v>191</v>
      </c>
    </row>
    <row r="4" spans="2:24" ht="17.399999999999999">
      <c r="B4" s="882" t="s">
        <v>31</v>
      </c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26"/>
      <c r="N4" s="26"/>
      <c r="O4" s="26"/>
    </row>
    <row r="5" spans="2:24" ht="16.5" customHeight="1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"/>
    </row>
    <row r="6" spans="2:24" ht="25.5" customHeight="1">
      <c r="B6" s="884" t="s">
        <v>4</v>
      </c>
      <c r="C6" s="884" t="s">
        <v>108</v>
      </c>
      <c r="D6" s="886" t="s">
        <v>242</v>
      </c>
      <c r="E6" s="887"/>
      <c r="F6" s="888"/>
      <c r="G6" s="886" t="s">
        <v>243</v>
      </c>
      <c r="H6" s="887"/>
      <c r="I6" s="888"/>
      <c r="J6" s="887" t="s">
        <v>195</v>
      </c>
      <c r="K6" s="887"/>
      <c r="L6" s="888"/>
      <c r="M6" s="25"/>
      <c r="N6" s="25"/>
      <c r="O6" s="869"/>
      <c r="P6" s="895"/>
      <c r="Q6" s="869"/>
      <c r="R6" s="895"/>
      <c r="S6" s="869"/>
      <c r="T6" s="895"/>
      <c r="U6" s="869"/>
      <c r="V6" s="895"/>
      <c r="W6" s="895"/>
      <c r="X6" s="895"/>
    </row>
    <row r="7" spans="2:24" ht="36.75" customHeight="1" thickBot="1">
      <c r="B7" s="885"/>
      <c r="C7" s="885"/>
      <c r="D7" s="889"/>
      <c r="E7" s="890"/>
      <c r="F7" s="891"/>
      <c r="G7" s="889"/>
      <c r="H7" s="890"/>
      <c r="I7" s="891"/>
      <c r="J7" s="890"/>
      <c r="K7" s="890"/>
      <c r="L7" s="891"/>
      <c r="M7" s="24"/>
      <c r="N7" s="25"/>
      <c r="O7" s="869"/>
      <c r="P7" s="869"/>
      <c r="Q7" s="869"/>
      <c r="R7" s="869"/>
      <c r="S7" s="869"/>
      <c r="T7" s="895"/>
      <c r="U7" s="869"/>
      <c r="V7" s="895"/>
      <c r="W7" s="895"/>
      <c r="X7" s="895"/>
    </row>
    <row r="8" spans="2:24" s="30" customFormat="1" ht="36.75" customHeight="1">
      <c r="B8" s="116"/>
      <c r="C8" s="300" t="s">
        <v>809</v>
      </c>
      <c r="D8" s="896">
        <v>77</v>
      </c>
      <c r="E8" s="897"/>
      <c r="F8" s="898"/>
      <c r="G8" s="896">
        <v>9</v>
      </c>
      <c r="H8" s="897"/>
      <c r="I8" s="898"/>
      <c r="J8" s="896">
        <v>5</v>
      </c>
      <c r="K8" s="897"/>
      <c r="L8" s="898"/>
      <c r="M8" s="36"/>
      <c r="N8" s="36"/>
      <c r="O8" s="37"/>
      <c r="P8" s="37"/>
      <c r="Q8" s="37"/>
      <c r="R8" s="37"/>
      <c r="S8" s="37"/>
      <c r="T8" s="33"/>
      <c r="U8" s="37"/>
      <c r="V8" s="33"/>
      <c r="W8" s="33"/>
      <c r="X8" s="33"/>
    </row>
    <row r="9" spans="2:24" s="30" customFormat="1" ht="24.9" customHeight="1">
      <c r="B9" s="117"/>
      <c r="C9" s="301" t="s">
        <v>11</v>
      </c>
      <c r="D9" s="883"/>
      <c r="E9" s="880"/>
      <c r="F9" s="881"/>
      <c r="G9" s="879"/>
      <c r="H9" s="880"/>
      <c r="I9" s="881"/>
      <c r="J9" s="879"/>
      <c r="K9" s="880"/>
      <c r="L9" s="88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2:24" s="30" customFormat="1" ht="24.9" customHeight="1">
      <c r="B10" s="117" t="s">
        <v>43</v>
      </c>
      <c r="C10" s="302" t="s">
        <v>712</v>
      </c>
      <c r="D10" s="883">
        <v>1</v>
      </c>
      <c r="E10" s="880"/>
      <c r="F10" s="881"/>
      <c r="G10" s="879"/>
      <c r="H10" s="880"/>
      <c r="I10" s="881"/>
      <c r="J10" s="879"/>
      <c r="K10" s="880"/>
      <c r="L10" s="88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s="30" customFormat="1" ht="24.9" customHeight="1">
      <c r="B11" s="117" t="s">
        <v>44</v>
      </c>
      <c r="C11" s="302" t="s">
        <v>805</v>
      </c>
      <c r="D11" s="883"/>
      <c r="E11" s="880"/>
      <c r="F11" s="881"/>
      <c r="G11" s="879">
        <v>2</v>
      </c>
      <c r="H11" s="880"/>
      <c r="I11" s="881"/>
      <c r="J11" s="879">
        <v>1</v>
      </c>
      <c r="K11" s="880"/>
      <c r="L11" s="88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s="30" customFormat="1" ht="24.9" customHeight="1">
      <c r="B12" s="117" t="s">
        <v>45</v>
      </c>
      <c r="C12" s="302"/>
      <c r="D12" s="883"/>
      <c r="E12" s="880"/>
      <c r="F12" s="881"/>
      <c r="G12" s="879"/>
      <c r="H12" s="880"/>
      <c r="I12" s="881"/>
      <c r="J12" s="879"/>
      <c r="K12" s="880"/>
      <c r="L12" s="88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2:24" s="30" customFormat="1" ht="24.9" customHeight="1">
      <c r="B13" s="117" t="s">
        <v>46</v>
      </c>
      <c r="C13" s="302"/>
      <c r="D13" s="303"/>
      <c r="E13" s="304"/>
      <c r="F13" s="305"/>
      <c r="G13" s="306"/>
      <c r="H13" s="304"/>
      <c r="I13" s="305"/>
      <c r="J13" s="306"/>
      <c r="K13" s="304"/>
      <c r="L13" s="305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2:24" s="30" customFormat="1" ht="24.9" customHeight="1">
      <c r="B14" s="117" t="s">
        <v>244</v>
      </c>
      <c r="C14" s="302"/>
      <c r="D14" s="883"/>
      <c r="E14" s="880"/>
      <c r="F14" s="881"/>
      <c r="G14" s="879"/>
      <c r="H14" s="880"/>
      <c r="I14" s="881"/>
      <c r="J14" s="879"/>
      <c r="K14" s="880"/>
      <c r="L14" s="88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2:24" s="393" customFormat="1" ht="23.4" customHeight="1">
      <c r="B15" s="438"/>
      <c r="C15" s="439"/>
      <c r="D15" s="892">
        <f>+D8-D10</f>
        <v>76</v>
      </c>
      <c r="E15" s="893"/>
      <c r="F15" s="894"/>
      <c r="G15" s="892">
        <f>+G8-G11</f>
        <v>7</v>
      </c>
      <c r="H15" s="893"/>
      <c r="I15" s="894"/>
      <c r="J15" s="892">
        <f>+J8-J11</f>
        <v>4</v>
      </c>
      <c r="K15" s="893"/>
      <c r="L15" s="894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</row>
    <row r="16" spans="2:24" s="30" customFormat="1" ht="24.9" customHeight="1">
      <c r="B16" s="117"/>
      <c r="C16" s="301" t="s">
        <v>12</v>
      </c>
      <c r="D16" s="883"/>
      <c r="E16" s="880"/>
      <c r="F16" s="881"/>
      <c r="G16" s="879"/>
      <c r="H16" s="880"/>
      <c r="I16" s="881"/>
      <c r="J16" s="879"/>
      <c r="K16" s="880"/>
      <c r="L16" s="88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2:25" s="30" customFormat="1" ht="24.9" customHeight="1">
      <c r="B17" s="117" t="s">
        <v>43</v>
      </c>
      <c r="C17" s="307" t="s">
        <v>713</v>
      </c>
      <c r="D17" s="883"/>
      <c r="E17" s="880"/>
      <c r="F17" s="881"/>
      <c r="G17" s="879"/>
      <c r="H17" s="880"/>
      <c r="I17" s="881"/>
      <c r="J17" s="879"/>
      <c r="K17" s="880"/>
      <c r="L17" s="88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2:25" s="30" customFormat="1" ht="24.9" customHeight="1">
      <c r="B18" s="117" t="s">
        <v>44</v>
      </c>
      <c r="C18" s="307"/>
      <c r="D18" s="883">
        <v>2</v>
      </c>
      <c r="E18" s="880"/>
      <c r="F18" s="881"/>
      <c r="G18" s="879"/>
      <c r="H18" s="880"/>
      <c r="I18" s="881"/>
      <c r="J18" s="879"/>
      <c r="K18" s="880"/>
      <c r="L18" s="88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2:25" s="30" customFormat="1" ht="24.9" customHeight="1">
      <c r="B19" s="118" t="s">
        <v>45</v>
      </c>
      <c r="C19" s="308"/>
      <c r="D19" s="303"/>
      <c r="E19" s="304"/>
      <c r="F19" s="305"/>
      <c r="G19" s="306"/>
      <c r="H19" s="304"/>
      <c r="I19" s="305"/>
      <c r="J19" s="306"/>
      <c r="K19" s="304"/>
      <c r="L19" s="305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2:25" s="30" customFormat="1" ht="24.9" customHeight="1">
      <c r="B20" s="118" t="s">
        <v>46</v>
      </c>
      <c r="C20" s="308"/>
      <c r="D20" s="883"/>
      <c r="E20" s="880"/>
      <c r="F20" s="881"/>
      <c r="G20" s="879"/>
      <c r="H20" s="880"/>
      <c r="I20" s="881"/>
      <c r="J20" s="879"/>
      <c r="K20" s="880"/>
      <c r="L20" s="88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2:25" s="30" customFormat="1" ht="24.9" customHeight="1" thickBot="1">
      <c r="B21" s="440" t="s">
        <v>244</v>
      </c>
      <c r="C21" s="441"/>
      <c r="D21" s="900">
        <f>+D8-D10+D18</f>
        <v>78</v>
      </c>
      <c r="E21" s="901"/>
      <c r="F21" s="902"/>
      <c r="G21" s="903">
        <f>+G15+G17</f>
        <v>7</v>
      </c>
      <c r="H21" s="893"/>
      <c r="I21" s="894"/>
      <c r="J21" s="903">
        <f>+J15+J18</f>
        <v>4</v>
      </c>
      <c r="K21" s="893"/>
      <c r="L21" s="894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2:25" s="23" customFormat="1" ht="36.75" customHeight="1" thickBot="1">
      <c r="B22" s="905"/>
      <c r="C22" s="907" t="s">
        <v>810</v>
      </c>
      <c r="D22" s="145" t="s">
        <v>223</v>
      </c>
      <c r="E22" s="146" t="s">
        <v>221</v>
      </c>
      <c r="F22" s="147" t="s">
        <v>222</v>
      </c>
      <c r="G22" s="148" t="s">
        <v>223</v>
      </c>
      <c r="H22" s="146" t="s">
        <v>221</v>
      </c>
      <c r="I22" s="149" t="s">
        <v>222</v>
      </c>
      <c r="J22" s="145" t="s">
        <v>223</v>
      </c>
      <c r="K22" s="146" t="s">
        <v>221</v>
      </c>
      <c r="L22" s="149" t="s">
        <v>222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2:25" s="23" customFormat="1" ht="36.75" customHeight="1" thickBot="1">
      <c r="B23" s="906"/>
      <c r="C23" s="908"/>
      <c r="D23" s="621">
        <f>+E23+F23</f>
        <v>78</v>
      </c>
      <c r="E23" s="181">
        <v>19</v>
      </c>
      <c r="F23" s="181">
        <v>59</v>
      </c>
      <c r="G23" s="620">
        <f>+H23+I23</f>
        <v>7</v>
      </c>
      <c r="H23" s="181">
        <v>3</v>
      </c>
      <c r="I23" s="182">
        <v>4</v>
      </c>
      <c r="J23" s="621">
        <f>+K23+L23</f>
        <v>4</v>
      </c>
      <c r="K23" s="181">
        <v>1</v>
      </c>
      <c r="L23" s="182">
        <v>3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2:25" s="30" customFormat="1" ht="18">
      <c r="B24" s="39"/>
      <c r="C24" s="437"/>
      <c r="D24" s="454">
        <f>+D23+G23</f>
        <v>85</v>
      </c>
      <c r="E24" s="454"/>
      <c r="F24" s="454"/>
      <c r="G24" s="443"/>
      <c r="H24" s="443"/>
      <c r="I24" s="443"/>
      <c r="J24" s="443"/>
      <c r="K24" s="443"/>
      <c r="L24" s="443"/>
      <c r="M24" s="31"/>
      <c r="N24" s="462">
        <f>+D8-D10+D18</f>
        <v>78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2:25" s="30" customFormat="1" ht="18">
      <c r="D25" s="456"/>
      <c r="E25" s="442"/>
      <c r="F25" s="455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2:25" s="30" customFormat="1" ht="18">
      <c r="C26" s="30" t="s">
        <v>196</v>
      </c>
      <c r="D26" s="456"/>
      <c r="F26" s="456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2:25" s="30" customFormat="1" ht="18">
      <c r="C27" s="904" t="s">
        <v>821</v>
      </c>
      <c r="D27" s="904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2:25" s="30" customFormat="1" ht="18"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2:25" s="30" customFormat="1" ht="18.75" customHeight="1"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2:25" s="30" customFormat="1" ht="18">
      <c r="C30" s="32"/>
      <c r="M30" s="899"/>
      <c r="N30" s="899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2:25" ht="18">
      <c r="D31" s="115"/>
      <c r="E31" s="115"/>
      <c r="F31" s="115"/>
      <c r="G31" s="115"/>
      <c r="H31" s="115"/>
      <c r="I31" s="115"/>
      <c r="J31" s="115"/>
      <c r="K31" s="115"/>
      <c r="L31" s="115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6">
    <mergeCell ref="C27:D27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D21:F21"/>
    <mergeCell ref="G21:I21"/>
    <mergeCell ref="J21:L21"/>
    <mergeCell ref="J16:L16"/>
    <mergeCell ref="J17:L17"/>
    <mergeCell ref="J18:L18"/>
    <mergeCell ref="J15:L15"/>
    <mergeCell ref="V6:V7"/>
    <mergeCell ref="G8:I8"/>
    <mergeCell ref="J8:L8"/>
    <mergeCell ref="G9:I9"/>
    <mergeCell ref="G10:I10"/>
    <mergeCell ref="J9:L9"/>
    <mergeCell ref="J10:L10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15:F15"/>
    <mergeCell ref="G15:I15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B1:O31"/>
  <sheetViews>
    <sheetView showGridLines="0" zoomScaleSheetLayoutView="86" workbookViewId="0">
      <selection activeCell="A15" sqref="A15:XFD15"/>
    </sheetView>
  </sheetViews>
  <sheetFormatPr defaultRowHeight="13.2"/>
  <cols>
    <col min="1" max="1" width="3.44140625" customWidth="1"/>
    <col min="2" max="2" width="18.109375" customWidth="1"/>
    <col min="3" max="3" width="33.5546875" customWidth="1"/>
    <col min="4" max="4" width="19.109375" customWidth="1"/>
    <col min="5" max="5" width="20.6640625" customWidth="1"/>
    <col min="6" max="6" width="18.33203125" customWidth="1"/>
    <col min="7" max="7" width="18.88671875" customWidth="1"/>
    <col min="11" max="15" width="8.88671875" style="232"/>
    <col min="258" max="258" width="19.6640625" customWidth="1"/>
    <col min="259" max="259" width="20.6640625" customWidth="1"/>
    <col min="260" max="260" width="19.109375" customWidth="1"/>
    <col min="261" max="261" width="20.6640625" customWidth="1"/>
    <col min="262" max="262" width="18.33203125" customWidth="1"/>
    <col min="263" max="263" width="18.88671875" customWidth="1"/>
    <col min="514" max="514" width="19.6640625" customWidth="1"/>
    <col min="515" max="515" width="20.6640625" customWidth="1"/>
    <col min="516" max="516" width="19.109375" customWidth="1"/>
    <col min="517" max="517" width="20.6640625" customWidth="1"/>
    <col min="518" max="518" width="18.33203125" customWidth="1"/>
    <col min="519" max="519" width="18.88671875" customWidth="1"/>
    <col min="770" max="770" width="19.6640625" customWidth="1"/>
    <col min="771" max="771" width="20.6640625" customWidth="1"/>
    <col min="772" max="772" width="19.109375" customWidth="1"/>
    <col min="773" max="773" width="20.6640625" customWidth="1"/>
    <col min="774" max="774" width="18.33203125" customWidth="1"/>
    <col min="775" max="775" width="18.88671875" customWidth="1"/>
    <col min="1026" max="1026" width="19.6640625" customWidth="1"/>
    <col min="1027" max="1027" width="20.6640625" customWidth="1"/>
    <col min="1028" max="1028" width="19.109375" customWidth="1"/>
    <col min="1029" max="1029" width="20.6640625" customWidth="1"/>
    <col min="1030" max="1030" width="18.33203125" customWidth="1"/>
    <col min="1031" max="1031" width="18.88671875" customWidth="1"/>
    <col min="1282" max="1282" width="19.6640625" customWidth="1"/>
    <col min="1283" max="1283" width="20.6640625" customWidth="1"/>
    <col min="1284" max="1284" width="19.109375" customWidth="1"/>
    <col min="1285" max="1285" width="20.6640625" customWidth="1"/>
    <col min="1286" max="1286" width="18.33203125" customWidth="1"/>
    <col min="1287" max="1287" width="18.88671875" customWidth="1"/>
    <col min="1538" max="1538" width="19.6640625" customWidth="1"/>
    <col min="1539" max="1539" width="20.6640625" customWidth="1"/>
    <col min="1540" max="1540" width="19.109375" customWidth="1"/>
    <col min="1541" max="1541" width="20.6640625" customWidth="1"/>
    <col min="1542" max="1542" width="18.33203125" customWidth="1"/>
    <col min="1543" max="1543" width="18.88671875" customWidth="1"/>
    <col min="1794" max="1794" width="19.6640625" customWidth="1"/>
    <col min="1795" max="1795" width="20.6640625" customWidth="1"/>
    <col min="1796" max="1796" width="19.109375" customWidth="1"/>
    <col min="1797" max="1797" width="20.6640625" customWidth="1"/>
    <col min="1798" max="1798" width="18.33203125" customWidth="1"/>
    <col min="1799" max="1799" width="18.88671875" customWidth="1"/>
    <col min="2050" max="2050" width="19.6640625" customWidth="1"/>
    <col min="2051" max="2051" width="20.6640625" customWidth="1"/>
    <col min="2052" max="2052" width="19.109375" customWidth="1"/>
    <col min="2053" max="2053" width="20.6640625" customWidth="1"/>
    <col min="2054" max="2054" width="18.33203125" customWidth="1"/>
    <col min="2055" max="2055" width="18.88671875" customWidth="1"/>
    <col min="2306" max="2306" width="19.6640625" customWidth="1"/>
    <col min="2307" max="2307" width="20.6640625" customWidth="1"/>
    <col min="2308" max="2308" width="19.109375" customWidth="1"/>
    <col min="2309" max="2309" width="20.6640625" customWidth="1"/>
    <col min="2310" max="2310" width="18.33203125" customWidth="1"/>
    <col min="2311" max="2311" width="18.88671875" customWidth="1"/>
    <col min="2562" max="2562" width="19.6640625" customWidth="1"/>
    <col min="2563" max="2563" width="20.6640625" customWidth="1"/>
    <col min="2564" max="2564" width="19.109375" customWidth="1"/>
    <col min="2565" max="2565" width="20.6640625" customWidth="1"/>
    <col min="2566" max="2566" width="18.33203125" customWidth="1"/>
    <col min="2567" max="2567" width="18.88671875" customWidth="1"/>
    <col min="2818" max="2818" width="19.6640625" customWidth="1"/>
    <col min="2819" max="2819" width="20.6640625" customWidth="1"/>
    <col min="2820" max="2820" width="19.109375" customWidth="1"/>
    <col min="2821" max="2821" width="20.6640625" customWidth="1"/>
    <col min="2822" max="2822" width="18.33203125" customWidth="1"/>
    <col min="2823" max="2823" width="18.88671875" customWidth="1"/>
    <col min="3074" max="3074" width="19.6640625" customWidth="1"/>
    <col min="3075" max="3075" width="20.6640625" customWidth="1"/>
    <col min="3076" max="3076" width="19.109375" customWidth="1"/>
    <col min="3077" max="3077" width="20.6640625" customWidth="1"/>
    <col min="3078" max="3078" width="18.33203125" customWidth="1"/>
    <col min="3079" max="3079" width="18.88671875" customWidth="1"/>
    <col min="3330" max="3330" width="19.6640625" customWidth="1"/>
    <col min="3331" max="3331" width="20.6640625" customWidth="1"/>
    <col min="3332" max="3332" width="19.109375" customWidth="1"/>
    <col min="3333" max="3333" width="20.6640625" customWidth="1"/>
    <col min="3334" max="3334" width="18.33203125" customWidth="1"/>
    <col min="3335" max="3335" width="18.88671875" customWidth="1"/>
    <col min="3586" max="3586" width="19.6640625" customWidth="1"/>
    <col min="3587" max="3587" width="20.6640625" customWidth="1"/>
    <col min="3588" max="3588" width="19.109375" customWidth="1"/>
    <col min="3589" max="3589" width="20.6640625" customWidth="1"/>
    <col min="3590" max="3590" width="18.33203125" customWidth="1"/>
    <col min="3591" max="3591" width="18.88671875" customWidth="1"/>
    <col min="3842" max="3842" width="19.6640625" customWidth="1"/>
    <col min="3843" max="3843" width="20.6640625" customWidth="1"/>
    <col min="3844" max="3844" width="19.109375" customWidth="1"/>
    <col min="3845" max="3845" width="20.6640625" customWidth="1"/>
    <col min="3846" max="3846" width="18.33203125" customWidth="1"/>
    <col min="3847" max="3847" width="18.88671875" customWidth="1"/>
    <col min="4098" max="4098" width="19.6640625" customWidth="1"/>
    <col min="4099" max="4099" width="20.6640625" customWidth="1"/>
    <col min="4100" max="4100" width="19.109375" customWidth="1"/>
    <col min="4101" max="4101" width="20.6640625" customWidth="1"/>
    <col min="4102" max="4102" width="18.33203125" customWidth="1"/>
    <col min="4103" max="4103" width="18.88671875" customWidth="1"/>
    <col min="4354" max="4354" width="19.6640625" customWidth="1"/>
    <col min="4355" max="4355" width="20.6640625" customWidth="1"/>
    <col min="4356" max="4356" width="19.109375" customWidth="1"/>
    <col min="4357" max="4357" width="20.6640625" customWidth="1"/>
    <col min="4358" max="4358" width="18.33203125" customWidth="1"/>
    <col min="4359" max="4359" width="18.88671875" customWidth="1"/>
    <col min="4610" max="4610" width="19.6640625" customWidth="1"/>
    <col min="4611" max="4611" width="20.6640625" customWidth="1"/>
    <col min="4612" max="4612" width="19.109375" customWidth="1"/>
    <col min="4613" max="4613" width="20.6640625" customWidth="1"/>
    <col min="4614" max="4614" width="18.33203125" customWidth="1"/>
    <col min="4615" max="4615" width="18.88671875" customWidth="1"/>
    <col min="4866" max="4866" width="19.6640625" customWidth="1"/>
    <col min="4867" max="4867" width="20.6640625" customWidth="1"/>
    <col min="4868" max="4868" width="19.109375" customWidth="1"/>
    <col min="4869" max="4869" width="20.6640625" customWidth="1"/>
    <col min="4870" max="4870" width="18.33203125" customWidth="1"/>
    <col min="4871" max="4871" width="18.88671875" customWidth="1"/>
    <col min="5122" max="5122" width="19.6640625" customWidth="1"/>
    <col min="5123" max="5123" width="20.6640625" customWidth="1"/>
    <col min="5124" max="5124" width="19.109375" customWidth="1"/>
    <col min="5125" max="5125" width="20.6640625" customWidth="1"/>
    <col min="5126" max="5126" width="18.33203125" customWidth="1"/>
    <col min="5127" max="5127" width="18.88671875" customWidth="1"/>
    <col min="5378" max="5378" width="19.6640625" customWidth="1"/>
    <col min="5379" max="5379" width="20.6640625" customWidth="1"/>
    <col min="5380" max="5380" width="19.109375" customWidth="1"/>
    <col min="5381" max="5381" width="20.6640625" customWidth="1"/>
    <col min="5382" max="5382" width="18.33203125" customWidth="1"/>
    <col min="5383" max="5383" width="18.88671875" customWidth="1"/>
    <col min="5634" max="5634" width="19.6640625" customWidth="1"/>
    <col min="5635" max="5635" width="20.6640625" customWidth="1"/>
    <col min="5636" max="5636" width="19.109375" customWidth="1"/>
    <col min="5637" max="5637" width="20.6640625" customWidth="1"/>
    <col min="5638" max="5638" width="18.33203125" customWidth="1"/>
    <col min="5639" max="5639" width="18.88671875" customWidth="1"/>
    <col min="5890" max="5890" width="19.6640625" customWidth="1"/>
    <col min="5891" max="5891" width="20.6640625" customWidth="1"/>
    <col min="5892" max="5892" width="19.109375" customWidth="1"/>
    <col min="5893" max="5893" width="20.6640625" customWidth="1"/>
    <col min="5894" max="5894" width="18.33203125" customWidth="1"/>
    <col min="5895" max="5895" width="18.88671875" customWidth="1"/>
    <col min="6146" max="6146" width="19.6640625" customWidth="1"/>
    <col min="6147" max="6147" width="20.6640625" customWidth="1"/>
    <col min="6148" max="6148" width="19.109375" customWidth="1"/>
    <col min="6149" max="6149" width="20.6640625" customWidth="1"/>
    <col min="6150" max="6150" width="18.33203125" customWidth="1"/>
    <col min="6151" max="6151" width="18.88671875" customWidth="1"/>
    <col min="6402" max="6402" width="19.6640625" customWidth="1"/>
    <col min="6403" max="6403" width="20.6640625" customWidth="1"/>
    <col min="6404" max="6404" width="19.109375" customWidth="1"/>
    <col min="6405" max="6405" width="20.6640625" customWidth="1"/>
    <col min="6406" max="6406" width="18.33203125" customWidth="1"/>
    <col min="6407" max="6407" width="18.88671875" customWidth="1"/>
    <col min="6658" max="6658" width="19.6640625" customWidth="1"/>
    <col min="6659" max="6659" width="20.6640625" customWidth="1"/>
    <col min="6660" max="6660" width="19.109375" customWidth="1"/>
    <col min="6661" max="6661" width="20.6640625" customWidth="1"/>
    <col min="6662" max="6662" width="18.33203125" customWidth="1"/>
    <col min="6663" max="6663" width="18.88671875" customWidth="1"/>
    <col min="6914" max="6914" width="19.6640625" customWidth="1"/>
    <col min="6915" max="6915" width="20.6640625" customWidth="1"/>
    <col min="6916" max="6916" width="19.109375" customWidth="1"/>
    <col min="6917" max="6917" width="20.6640625" customWidth="1"/>
    <col min="6918" max="6918" width="18.33203125" customWidth="1"/>
    <col min="6919" max="6919" width="18.88671875" customWidth="1"/>
    <col min="7170" max="7170" width="19.6640625" customWidth="1"/>
    <col min="7171" max="7171" width="20.6640625" customWidth="1"/>
    <col min="7172" max="7172" width="19.109375" customWidth="1"/>
    <col min="7173" max="7173" width="20.6640625" customWidth="1"/>
    <col min="7174" max="7174" width="18.33203125" customWidth="1"/>
    <col min="7175" max="7175" width="18.88671875" customWidth="1"/>
    <col min="7426" max="7426" width="19.6640625" customWidth="1"/>
    <col min="7427" max="7427" width="20.6640625" customWidth="1"/>
    <col min="7428" max="7428" width="19.109375" customWidth="1"/>
    <col min="7429" max="7429" width="20.6640625" customWidth="1"/>
    <col min="7430" max="7430" width="18.33203125" customWidth="1"/>
    <col min="7431" max="7431" width="18.88671875" customWidth="1"/>
    <col min="7682" max="7682" width="19.6640625" customWidth="1"/>
    <col min="7683" max="7683" width="20.6640625" customWidth="1"/>
    <col min="7684" max="7684" width="19.109375" customWidth="1"/>
    <col min="7685" max="7685" width="20.6640625" customWidth="1"/>
    <col min="7686" max="7686" width="18.33203125" customWidth="1"/>
    <col min="7687" max="7687" width="18.88671875" customWidth="1"/>
    <col min="7938" max="7938" width="19.6640625" customWidth="1"/>
    <col min="7939" max="7939" width="20.6640625" customWidth="1"/>
    <col min="7940" max="7940" width="19.109375" customWidth="1"/>
    <col min="7941" max="7941" width="20.6640625" customWidth="1"/>
    <col min="7942" max="7942" width="18.33203125" customWidth="1"/>
    <col min="7943" max="7943" width="18.88671875" customWidth="1"/>
    <col min="8194" max="8194" width="19.6640625" customWidth="1"/>
    <col min="8195" max="8195" width="20.6640625" customWidth="1"/>
    <col min="8196" max="8196" width="19.109375" customWidth="1"/>
    <col min="8197" max="8197" width="20.6640625" customWidth="1"/>
    <col min="8198" max="8198" width="18.33203125" customWidth="1"/>
    <col min="8199" max="8199" width="18.88671875" customWidth="1"/>
    <col min="8450" max="8450" width="19.6640625" customWidth="1"/>
    <col min="8451" max="8451" width="20.6640625" customWidth="1"/>
    <col min="8452" max="8452" width="19.109375" customWidth="1"/>
    <col min="8453" max="8453" width="20.6640625" customWidth="1"/>
    <col min="8454" max="8454" width="18.33203125" customWidth="1"/>
    <col min="8455" max="8455" width="18.88671875" customWidth="1"/>
    <col min="8706" max="8706" width="19.6640625" customWidth="1"/>
    <col min="8707" max="8707" width="20.6640625" customWidth="1"/>
    <col min="8708" max="8708" width="19.109375" customWidth="1"/>
    <col min="8709" max="8709" width="20.6640625" customWidth="1"/>
    <col min="8710" max="8710" width="18.33203125" customWidth="1"/>
    <col min="8711" max="8711" width="18.88671875" customWidth="1"/>
    <col min="8962" max="8962" width="19.6640625" customWidth="1"/>
    <col min="8963" max="8963" width="20.6640625" customWidth="1"/>
    <col min="8964" max="8964" width="19.109375" customWidth="1"/>
    <col min="8965" max="8965" width="20.6640625" customWidth="1"/>
    <col min="8966" max="8966" width="18.33203125" customWidth="1"/>
    <col min="8967" max="8967" width="18.88671875" customWidth="1"/>
    <col min="9218" max="9218" width="19.6640625" customWidth="1"/>
    <col min="9219" max="9219" width="20.6640625" customWidth="1"/>
    <col min="9220" max="9220" width="19.109375" customWidth="1"/>
    <col min="9221" max="9221" width="20.6640625" customWidth="1"/>
    <col min="9222" max="9222" width="18.33203125" customWidth="1"/>
    <col min="9223" max="9223" width="18.88671875" customWidth="1"/>
    <col min="9474" max="9474" width="19.6640625" customWidth="1"/>
    <col min="9475" max="9475" width="20.6640625" customWidth="1"/>
    <col min="9476" max="9476" width="19.109375" customWidth="1"/>
    <col min="9477" max="9477" width="20.6640625" customWidth="1"/>
    <col min="9478" max="9478" width="18.33203125" customWidth="1"/>
    <col min="9479" max="9479" width="18.88671875" customWidth="1"/>
    <col min="9730" max="9730" width="19.6640625" customWidth="1"/>
    <col min="9731" max="9731" width="20.6640625" customWidth="1"/>
    <col min="9732" max="9732" width="19.109375" customWidth="1"/>
    <col min="9733" max="9733" width="20.6640625" customWidth="1"/>
    <col min="9734" max="9734" width="18.33203125" customWidth="1"/>
    <col min="9735" max="9735" width="18.88671875" customWidth="1"/>
    <col min="9986" max="9986" width="19.6640625" customWidth="1"/>
    <col min="9987" max="9987" width="20.6640625" customWidth="1"/>
    <col min="9988" max="9988" width="19.109375" customWidth="1"/>
    <col min="9989" max="9989" width="20.6640625" customWidth="1"/>
    <col min="9990" max="9990" width="18.33203125" customWidth="1"/>
    <col min="9991" max="9991" width="18.88671875" customWidth="1"/>
    <col min="10242" max="10242" width="19.6640625" customWidth="1"/>
    <col min="10243" max="10243" width="20.6640625" customWidth="1"/>
    <col min="10244" max="10244" width="19.109375" customWidth="1"/>
    <col min="10245" max="10245" width="20.6640625" customWidth="1"/>
    <col min="10246" max="10246" width="18.33203125" customWidth="1"/>
    <col min="10247" max="10247" width="18.88671875" customWidth="1"/>
    <col min="10498" max="10498" width="19.6640625" customWidth="1"/>
    <col min="10499" max="10499" width="20.6640625" customWidth="1"/>
    <col min="10500" max="10500" width="19.109375" customWidth="1"/>
    <col min="10501" max="10501" width="20.6640625" customWidth="1"/>
    <col min="10502" max="10502" width="18.33203125" customWidth="1"/>
    <col min="10503" max="10503" width="18.88671875" customWidth="1"/>
    <col min="10754" max="10754" width="19.6640625" customWidth="1"/>
    <col min="10755" max="10755" width="20.6640625" customWidth="1"/>
    <col min="10756" max="10756" width="19.109375" customWidth="1"/>
    <col min="10757" max="10757" width="20.6640625" customWidth="1"/>
    <col min="10758" max="10758" width="18.33203125" customWidth="1"/>
    <col min="10759" max="10759" width="18.88671875" customWidth="1"/>
    <col min="11010" max="11010" width="19.6640625" customWidth="1"/>
    <col min="11011" max="11011" width="20.6640625" customWidth="1"/>
    <col min="11012" max="11012" width="19.109375" customWidth="1"/>
    <col min="11013" max="11013" width="20.6640625" customWidth="1"/>
    <col min="11014" max="11014" width="18.33203125" customWidth="1"/>
    <col min="11015" max="11015" width="18.88671875" customWidth="1"/>
    <col min="11266" max="11266" width="19.6640625" customWidth="1"/>
    <col min="11267" max="11267" width="20.6640625" customWidth="1"/>
    <col min="11268" max="11268" width="19.109375" customWidth="1"/>
    <col min="11269" max="11269" width="20.6640625" customWidth="1"/>
    <col min="11270" max="11270" width="18.33203125" customWidth="1"/>
    <col min="11271" max="11271" width="18.88671875" customWidth="1"/>
    <col min="11522" max="11522" width="19.6640625" customWidth="1"/>
    <col min="11523" max="11523" width="20.6640625" customWidth="1"/>
    <col min="11524" max="11524" width="19.109375" customWidth="1"/>
    <col min="11525" max="11525" width="20.6640625" customWidth="1"/>
    <col min="11526" max="11526" width="18.33203125" customWidth="1"/>
    <col min="11527" max="11527" width="18.88671875" customWidth="1"/>
    <col min="11778" max="11778" width="19.6640625" customWidth="1"/>
    <col min="11779" max="11779" width="20.6640625" customWidth="1"/>
    <col min="11780" max="11780" width="19.109375" customWidth="1"/>
    <col min="11781" max="11781" width="20.6640625" customWidth="1"/>
    <col min="11782" max="11782" width="18.33203125" customWidth="1"/>
    <col min="11783" max="11783" width="18.88671875" customWidth="1"/>
    <col min="12034" max="12034" width="19.6640625" customWidth="1"/>
    <col min="12035" max="12035" width="20.6640625" customWidth="1"/>
    <col min="12036" max="12036" width="19.109375" customWidth="1"/>
    <col min="12037" max="12037" width="20.6640625" customWidth="1"/>
    <col min="12038" max="12038" width="18.33203125" customWidth="1"/>
    <col min="12039" max="12039" width="18.88671875" customWidth="1"/>
    <col min="12290" max="12290" width="19.6640625" customWidth="1"/>
    <col min="12291" max="12291" width="20.6640625" customWidth="1"/>
    <col min="12292" max="12292" width="19.109375" customWidth="1"/>
    <col min="12293" max="12293" width="20.6640625" customWidth="1"/>
    <col min="12294" max="12294" width="18.33203125" customWidth="1"/>
    <col min="12295" max="12295" width="18.88671875" customWidth="1"/>
    <col min="12546" max="12546" width="19.6640625" customWidth="1"/>
    <col min="12547" max="12547" width="20.6640625" customWidth="1"/>
    <col min="12548" max="12548" width="19.109375" customWidth="1"/>
    <col min="12549" max="12549" width="20.6640625" customWidth="1"/>
    <col min="12550" max="12550" width="18.33203125" customWidth="1"/>
    <col min="12551" max="12551" width="18.88671875" customWidth="1"/>
    <col min="12802" max="12802" width="19.6640625" customWidth="1"/>
    <col min="12803" max="12803" width="20.6640625" customWidth="1"/>
    <col min="12804" max="12804" width="19.109375" customWidth="1"/>
    <col min="12805" max="12805" width="20.6640625" customWidth="1"/>
    <col min="12806" max="12806" width="18.33203125" customWidth="1"/>
    <col min="12807" max="12807" width="18.88671875" customWidth="1"/>
    <col min="13058" max="13058" width="19.6640625" customWidth="1"/>
    <col min="13059" max="13059" width="20.6640625" customWidth="1"/>
    <col min="13060" max="13060" width="19.109375" customWidth="1"/>
    <col min="13061" max="13061" width="20.6640625" customWidth="1"/>
    <col min="13062" max="13062" width="18.33203125" customWidth="1"/>
    <col min="13063" max="13063" width="18.88671875" customWidth="1"/>
    <col min="13314" max="13314" width="19.6640625" customWidth="1"/>
    <col min="13315" max="13315" width="20.6640625" customWidth="1"/>
    <col min="13316" max="13316" width="19.109375" customWidth="1"/>
    <col min="13317" max="13317" width="20.6640625" customWidth="1"/>
    <col min="13318" max="13318" width="18.33203125" customWidth="1"/>
    <col min="13319" max="13319" width="18.88671875" customWidth="1"/>
    <col min="13570" max="13570" width="19.6640625" customWidth="1"/>
    <col min="13571" max="13571" width="20.6640625" customWidth="1"/>
    <col min="13572" max="13572" width="19.109375" customWidth="1"/>
    <col min="13573" max="13573" width="20.6640625" customWidth="1"/>
    <col min="13574" max="13574" width="18.33203125" customWidth="1"/>
    <col min="13575" max="13575" width="18.88671875" customWidth="1"/>
    <col min="13826" max="13826" width="19.6640625" customWidth="1"/>
    <col min="13827" max="13827" width="20.6640625" customWidth="1"/>
    <col min="13828" max="13828" width="19.109375" customWidth="1"/>
    <col min="13829" max="13829" width="20.6640625" customWidth="1"/>
    <col min="13830" max="13830" width="18.33203125" customWidth="1"/>
    <col min="13831" max="13831" width="18.88671875" customWidth="1"/>
    <col min="14082" max="14082" width="19.6640625" customWidth="1"/>
    <col min="14083" max="14083" width="20.6640625" customWidth="1"/>
    <col min="14084" max="14084" width="19.109375" customWidth="1"/>
    <col min="14085" max="14085" width="20.6640625" customWidth="1"/>
    <col min="14086" max="14086" width="18.33203125" customWidth="1"/>
    <col min="14087" max="14087" width="18.88671875" customWidth="1"/>
    <col min="14338" max="14338" width="19.6640625" customWidth="1"/>
    <col min="14339" max="14339" width="20.6640625" customWidth="1"/>
    <col min="14340" max="14340" width="19.109375" customWidth="1"/>
    <col min="14341" max="14341" width="20.6640625" customWidth="1"/>
    <col min="14342" max="14342" width="18.33203125" customWidth="1"/>
    <col min="14343" max="14343" width="18.88671875" customWidth="1"/>
    <col min="14594" max="14594" width="19.6640625" customWidth="1"/>
    <col min="14595" max="14595" width="20.6640625" customWidth="1"/>
    <col min="14596" max="14596" width="19.109375" customWidth="1"/>
    <col min="14597" max="14597" width="20.6640625" customWidth="1"/>
    <col min="14598" max="14598" width="18.33203125" customWidth="1"/>
    <col min="14599" max="14599" width="18.88671875" customWidth="1"/>
    <col min="14850" max="14850" width="19.6640625" customWidth="1"/>
    <col min="14851" max="14851" width="20.6640625" customWidth="1"/>
    <col min="14852" max="14852" width="19.109375" customWidth="1"/>
    <col min="14853" max="14853" width="20.6640625" customWidth="1"/>
    <col min="14854" max="14854" width="18.33203125" customWidth="1"/>
    <col min="14855" max="14855" width="18.88671875" customWidth="1"/>
    <col min="15106" max="15106" width="19.6640625" customWidth="1"/>
    <col min="15107" max="15107" width="20.6640625" customWidth="1"/>
    <col min="15108" max="15108" width="19.109375" customWidth="1"/>
    <col min="15109" max="15109" width="20.6640625" customWidth="1"/>
    <col min="15110" max="15110" width="18.33203125" customWidth="1"/>
    <col min="15111" max="15111" width="18.88671875" customWidth="1"/>
    <col min="15362" max="15362" width="19.6640625" customWidth="1"/>
    <col min="15363" max="15363" width="20.6640625" customWidth="1"/>
    <col min="15364" max="15364" width="19.109375" customWidth="1"/>
    <col min="15365" max="15365" width="20.6640625" customWidth="1"/>
    <col min="15366" max="15366" width="18.33203125" customWidth="1"/>
    <col min="15367" max="15367" width="18.88671875" customWidth="1"/>
    <col min="15618" max="15618" width="19.6640625" customWidth="1"/>
    <col min="15619" max="15619" width="20.6640625" customWidth="1"/>
    <col min="15620" max="15620" width="19.109375" customWidth="1"/>
    <col min="15621" max="15621" width="20.6640625" customWidth="1"/>
    <col min="15622" max="15622" width="18.33203125" customWidth="1"/>
    <col min="15623" max="15623" width="18.88671875" customWidth="1"/>
    <col min="15874" max="15874" width="19.6640625" customWidth="1"/>
    <col min="15875" max="15875" width="20.6640625" customWidth="1"/>
    <col min="15876" max="15876" width="19.109375" customWidth="1"/>
    <col min="15877" max="15877" width="20.6640625" customWidth="1"/>
    <col min="15878" max="15878" width="18.33203125" customWidth="1"/>
    <col min="15879" max="15879" width="18.88671875" customWidth="1"/>
    <col min="16130" max="16130" width="19.6640625" customWidth="1"/>
    <col min="16131" max="16131" width="20.6640625" customWidth="1"/>
    <col min="16132" max="16132" width="19.109375" customWidth="1"/>
    <col min="16133" max="16133" width="20.6640625" customWidth="1"/>
    <col min="16134" max="16134" width="18.33203125" customWidth="1"/>
    <col min="16135" max="16135" width="18.88671875" customWidth="1"/>
  </cols>
  <sheetData>
    <row r="1" spans="2:8" ht="31.5" customHeight="1">
      <c r="G1" s="913" t="s">
        <v>190</v>
      </c>
      <c r="H1" s="913"/>
    </row>
    <row r="2" spans="2:8" ht="15.6">
      <c r="D2" s="912"/>
      <c r="E2" s="912"/>
      <c r="G2" s="122"/>
    </row>
    <row r="4" spans="2:8" ht="17.399999999999999">
      <c r="B4" s="914" t="s">
        <v>811</v>
      </c>
      <c r="C4" s="914"/>
      <c r="D4" s="914"/>
      <c r="E4" s="914"/>
      <c r="F4" s="914"/>
      <c r="G4" s="914"/>
      <c r="H4" s="93"/>
    </row>
    <row r="5" spans="2:8" ht="13.8" thickBot="1">
      <c r="B5" s="94"/>
      <c r="C5" s="95"/>
      <c r="D5" s="95"/>
      <c r="E5" s="95"/>
      <c r="F5" s="95"/>
      <c r="G5" s="92" t="s">
        <v>3</v>
      </c>
    </row>
    <row r="6" spans="2:8" ht="22.5" customHeight="1" thickBot="1">
      <c r="B6" s="915"/>
      <c r="C6" s="916"/>
      <c r="D6" s="919" t="s">
        <v>0</v>
      </c>
      <c r="E6" s="920"/>
      <c r="F6" s="919" t="s">
        <v>36</v>
      </c>
      <c r="G6" s="920"/>
    </row>
    <row r="7" spans="2:8" ht="22.5" customHeight="1" thickBot="1">
      <c r="B7" s="917"/>
      <c r="C7" s="918"/>
      <c r="D7" s="446" t="s">
        <v>202</v>
      </c>
      <c r="E7" s="447" t="s">
        <v>203</v>
      </c>
      <c r="F7" s="446" t="s">
        <v>202</v>
      </c>
      <c r="G7" s="447" t="s">
        <v>203</v>
      </c>
    </row>
    <row r="8" spans="2:8" ht="30" customHeight="1">
      <c r="B8" s="921" t="s">
        <v>204</v>
      </c>
      <c r="C8" s="444" t="s">
        <v>236</v>
      </c>
      <c r="D8" s="377">
        <v>94921</v>
      </c>
      <c r="E8" s="539">
        <v>69040</v>
      </c>
      <c r="F8" s="642">
        <v>79365.53</v>
      </c>
      <c r="G8" s="643">
        <v>58477.53</v>
      </c>
    </row>
    <row r="9" spans="2:8" ht="30" customHeight="1">
      <c r="B9" s="921"/>
      <c r="C9" s="445" t="s">
        <v>237</v>
      </c>
      <c r="D9" s="448">
        <v>203283</v>
      </c>
      <c r="E9" s="538">
        <v>145001</v>
      </c>
      <c r="F9" s="644">
        <v>195732.05</v>
      </c>
      <c r="G9" s="280">
        <v>140050.5</v>
      </c>
    </row>
    <row r="10" spans="2:8" ht="30" customHeight="1" thickBot="1">
      <c r="B10" s="922"/>
      <c r="C10" s="637" t="s">
        <v>238</v>
      </c>
      <c r="D10" s="638">
        <f>+(D9+D8)/2</f>
        <v>149102</v>
      </c>
      <c r="E10" s="639">
        <f>+(E9+E8)/2</f>
        <v>107020.5</v>
      </c>
      <c r="F10" s="645">
        <f>+(F9+F8)/2</f>
        <v>137548.78999999998</v>
      </c>
      <c r="G10" s="646">
        <f>+(G9+G8)/2</f>
        <v>99264.014999999999</v>
      </c>
    </row>
    <row r="11" spans="2:8" ht="30" customHeight="1">
      <c r="B11" s="909" t="s">
        <v>205</v>
      </c>
      <c r="C11" s="444" t="s">
        <v>236</v>
      </c>
      <c r="D11" s="377">
        <v>247098</v>
      </c>
      <c r="E11" s="539">
        <v>175716</v>
      </c>
      <c r="F11" s="642">
        <v>244752.89</v>
      </c>
      <c r="G11" s="643">
        <v>174414.09</v>
      </c>
    </row>
    <row r="12" spans="2:8" ht="30" customHeight="1">
      <c r="B12" s="909"/>
      <c r="C12" s="445" t="s">
        <v>237</v>
      </c>
      <c r="D12" s="448">
        <v>264600</v>
      </c>
      <c r="E12" s="538">
        <v>188000</v>
      </c>
      <c r="F12" s="644">
        <v>269843.46000000002</v>
      </c>
      <c r="G12" s="280">
        <v>192002.56</v>
      </c>
    </row>
    <row r="13" spans="2:8" ht="30" customHeight="1" thickBot="1">
      <c r="B13" s="910"/>
      <c r="C13" s="637" t="s">
        <v>238</v>
      </c>
      <c r="D13" s="640">
        <f>+(D12+D11)/2</f>
        <v>255849</v>
      </c>
      <c r="E13" s="641">
        <f>+(E12+E11)/2</f>
        <v>181858</v>
      </c>
      <c r="F13" s="647">
        <f>+(F12+F11)/2</f>
        <v>257298.17500000002</v>
      </c>
      <c r="G13" s="648">
        <f>+(G12+G11)/2</f>
        <v>183208.32500000001</v>
      </c>
    </row>
    <row r="14" spans="2:8" ht="13.5" customHeight="1">
      <c r="D14" s="911"/>
      <c r="E14" s="911"/>
    </row>
    <row r="15" spans="2:8">
      <c r="B15" s="799" t="s">
        <v>820</v>
      </c>
      <c r="C15" s="799"/>
    </row>
    <row r="16" spans="2:8" s="232" customFormat="1"/>
    <row r="17" spans="8:9" s="232" customFormat="1"/>
    <row r="18" spans="8:9" s="232" customFormat="1"/>
    <row r="19" spans="8:9" s="232" customFormat="1"/>
    <row r="20" spans="8:9" s="232" customFormat="1" ht="13.5" customHeight="1"/>
    <row r="21" spans="8:9" s="232" customFormat="1"/>
    <row r="22" spans="8:9" s="232" customFormat="1"/>
    <row r="23" spans="8:9" s="232" customFormat="1"/>
    <row r="24" spans="8:9">
      <c r="H24" s="232"/>
      <c r="I24" s="232"/>
    </row>
    <row r="25" spans="8:9" ht="36.75" customHeight="1"/>
    <row r="31" spans="8:9" ht="18.75" customHeight="1"/>
  </sheetData>
  <mergeCells count="10">
    <mergeCell ref="B15:C15"/>
    <mergeCell ref="B11:B13"/>
    <mergeCell ref="D14:E14"/>
    <mergeCell ref="D2:E2"/>
    <mergeCell ref="G1:H1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B1:L37"/>
  <sheetViews>
    <sheetView showGridLines="0" zoomScale="85" zoomScaleNormal="85" workbookViewId="0">
      <selection activeCell="A15" sqref="A15:XFD15"/>
    </sheetView>
  </sheetViews>
  <sheetFormatPr defaultRowHeight="15.6"/>
  <cols>
    <col min="1" max="1" width="2.6640625" style="11" customWidth="1"/>
    <col min="2" max="2" width="39" style="11" customWidth="1"/>
    <col min="3" max="3" width="20.88671875" style="11" customWidth="1"/>
    <col min="4" max="9" width="30.109375" style="11" customWidth="1"/>
    <col min="10" max="10" width="18.88671875" style="11" customWidth="1"/>
    <col min="11" max="11" width="15.5546875" style="11" customWidth="1"/>
    <col min="12" max="258" width="9.109375" style="11"/>
    <col min="259" max="259" width="6.6640625" style="11" customWidth="1"/>
    <col min="260" max="265" width="30.109375" style="11" customWidth="1"/>
    <col min="266" max="266" width="18.88671875" style="11" customWidth="1"/>
    <col min="267" max="267" width="15.5546875" style="11" customWidth="1"/>
    <col min="268" max="514" width="9.109375" style="11"/>
    <col min="515" max="515" width="6.6640625" style="11" customWidth="1"/>
    <col min="516" max="521" width="30.109375" style="11" customWidth="1"/>
    <col min="522" max="522" width="18.88671875" style="11" customWidth="1"/>
    <col min="523" max="523" width="15.5546875" style="11" customWidth="1"/>
    <col min="524" max="770" width="9.109375" style="11"/>
    <col min="771" max="771" width="6.6640625" style="11" customWidth="1"/>
    <col min="772" max="777" width="30.109375" style="11" customWidth="1"/>
    <col min="778" max="778" width="18.88671875" style="11" customWidth="1"/>
    <col min="779" max="779" width="15.5546875" style="11" customWidth="1"/>
    <col min="780" max="1026" width="9.109375" style="11"/>
    <col min="1027" max="1027" width="6.6640625" style="11" customWidth="1"/>
    <col min="1028" max="1033" width="30.109375" style="11" customWidth="1"/>
    <col min="1034" max="1034" width="18.88671875" style="11" customWidth="1"/>
    <col min="1035" max="1035" width="15.5546875" style="11" customWidth="1"/>
    <col min="1036" max="1282" width="9.109375" style="11"/>
    <col min="1283" max="1283" width="6.6640625" style="11" customWidth="1"/>
    <col min="1284" max="1289" width="30.109375" style="11" customWidth="1"/>
    <col min="1290" max="1290" width="18.88671875" style="11" customWidth="1"/>
    <col min="1291" max="1291" width="15.5546875" style="11" customWidth="1"/>
    <col min="1292" max="1538" width="9.109375" style="11"/>
    <col min="1539" max="1539" width="6.6640625" style="11" customWidth="1"/>
    <col min="1540" max="1545" width="30.109375" style="11" customWidth="1"/>
    <col min="1546" max="1546" width="18.88671875" style="11" customWidth="1"/>
    <col min="1547" max="1547" width="15.5546875" style="11" customWidth="1"/>
    <col min="1548" max="1794" width="9.109375" style="11"/>
    <col min="1795" max="1795" width="6.6640625" style="11" customWidth="1"/>
    <col min="1796" max="1801" width="30.109375" style="11" customWidth="1"/>
    <col min="1802" max="1802" width="18.88671875" style="11" customWidth="1"/>
    <col min="1803" max="1803" width="15.5546875" style="11" customWidth="1"/>
    <col min="1804" max="2050" width="9.109375" style="11"/>
    <col min="2051" max="2051" width="6.6640625" style="11" customWidth="1"/>
    <col min="2052" max="2057" width="30.109375" style="11" customWidth="1"/>
    <col min="2058" max="2058" width="18.88671875" style="11" customWidth="1"/>
    <col min="2059" max="2059" width="15.5546875" style="11" customWidth="1"/>
    <col min="2060" max="2306" width="9.109375" style="11"/>
    <col min="2307" max="2307" width="6.6640625" style="11" customWidth="1"/>
    <col min="2308" max="2313" width="30.109375" style="11" customWidth="1"/>
    <col min="2314" max="2314" width="18.88671875" style="11" customWidth="1"/>
    <col min="2315" max="2315" width="15.5546875" style="11" customWidth="1"/>
    <col min="2316" max="2562" width="9.109375" style="11"/>
    <col min="2563" max="2563" width="6.6640625" style="11" customWidth="1"/>
    <col min="2564" max="2569" width="30.109375" style="11" customWidth="1"/>
    <col min="2570" max="2570" width="18.88671875" style="11" customWidth="1"/>
    <col min="2571" max="2571" width="15.5546875" style="11" customWidth="1"/>
    <col min="2572" max="2818" width="9.109375" style="11"/>
    <col min="2819" max="2819" width="6.6640625" style="11" customWidth="1"/>
    <col min="2820" max="2825" width="30.109375" style="11" customWidth="1"/>
    <col min="2826" max="2826" width="18.88671875" style="11" customWidth="1"/>
    <col min="2827" max="2827" width="15.5546875" style="11" customWidth="1"/>
    <col min="2828" max="3074" width="9.109375" style="11"/>
    <col min="3075" max="3075" width="6.6640625" style="11" customWidth="1"/>
    <col min="3076" max="3081" width="30.109375" style="11" customWidth="1"/>
    <col min="3082" max="3082" width="18.88671875" style="11" customWidth="1"/>
    <col min="3083" max="3083" width="15.5546875" style="11" customWidth="1"/>
    <col min="3084" max="3330" width="9.109375" style="11"/>
    <col min="3331" max="3331" width="6.6640625" style="11" customWidth="1"/>
    <col min="3332" max="3337" width="30.109375" style="11" customWidth="1"/>
    <col min="3338" max="3338" width="18.88671875" style="11" customWidth="1"/>
    <col min="3339" max="3339" width="15.5546875" style="11" customWidth="1"/>
    <col min="3340" max="3586" width="9.109375" style="11"/>
    <col min="3587" max="3587" width="6.6640625" style="11" customWidth="1"/>
    <col min="3588" max="3593" width="30.109375" style="11" customWidth="1"/>
    <col min="3594" max="3594" width="18.88671875" style="11" customWidth="1"/>
    <col min="3595" max="3595" width="15.5546875" style="11" customWidth="1"/>
    <col min="3596" max="3842" width="9.109375" style="11"/>
    <col min="3843" max="3843" width="6.6640625" style="11" customWidth="1"/>
    <col min="3844" max="3849" width="30.109375" style="11" customWidth="1"/>
    <col min="3850" max="3850" width="18.88671875" style="11" customWidth="1"/>
    <col min="3851" max="3851" width="15.5546875" style="11" customWidth="1"/>
    <col min="3852" max="4098" width="9.109375" style="11"/>
    <col min="4099" max="4099" width="6.6640625" style="11" customWidth="1"/>
    <col min="4100" max="4105" width="30.109375" style="11" customWidth="1"/>
    <col min="4106" max="4106" width="18.88671875" style="11" customWidth="1"/>
    <col min="4107" max="4107" width="15.5546875" style="11" customWidth="1"/>
    <col min="4108" max="4354" width="9.109375" style="11"/>
    <col min="4355" max="4355" width="6.6640625" style="11" customWidth="1"/>
    <col min="4356" max="4361" width="30.109375" style="11" customWidth="1"/>
    <col min="4362" max="4362" width="18.88671875" style="11" customWidth="1"/>
    <col min="4363" max="4363" width="15.5546875" style="11" customWidth="1"/>
    <col min="4364" max="4610" width="9.109375" style="11"/>
    <col min="4611" max="4611" width="6.6640625" style="11" customWidth="1"/>
    <col min="4612" max="4617" width="30.109375" style="11" customWidth="1"/>
    <col min="4618" max="4618" width="18.88671875" style="11" customWidth="1"/>
    <col min="4619" max="4619" width="15.5546875" style="11" customWidth="1"/>
    <col min="4620" max="4866" width="9.109375" style="11"/>
    <col min="4867" max="4867" width="6.6640625" style="11" customWidth="1"/>
    <col min="4868" max="4873" width="30.109375" style="11" customWidth="1"/>
    <col min="4874" max="4874" width="18.88671875" style="11" customWidth="1"/>
    <col min="4875" max="4875" width="15.5546875" style="11" customWidth="1"/>
    <col min="4876" max="5122" width="9.109375" style="11"/>
    <col min="5123" max="5123" width="6.6640625" style="11" customWidth="1"/>
    <col min="5124" max="5129" width="30.109375" style="11" customWidth="1"/>
    <col min="5130" max="5130" width="18.88671875" style="11" customWidth="1"/>
    <col min="5131" max="5131" width="15.5546875" style="11" customWidth="1"/>
    <col min="5132" max="5378" width="9.109375" style="11"/>
    <col min="5379" max="5379" width="6.6640625" style="11" customWidth="1"/>
    <col min="5380" max="5385" width="30.109375" style="11" customWidth="1"/>
    <col min="5386" max="5386" width="18.88671875" style="11" customWidth="1"/>
    <col min="5387" max="5387" width="15.5546875" style="11" customWidth="1"/>
    <col min="5388" max="5634" width="9.109375" style="11"/>
    <col min="5635" max="5635" width="6.6640625" style="11" customWidth="1"/>
    <col min="5636" max="5641" width="30.109375" style="11" customWidth="1"/>
    <col min="5642" max="5642" width="18.88671875" style="11" customWidth="1"/>
    <col min="5643" max="5643" width="15.5546875" style="11" customWidth="1"/>
    <col min="5644" max="5890" width="9.109375" style="11"/>
    <col min="5891" max="5891" width="6.6640625" style="11" customWidth="1"/>
    <col min="5892" max="5897" width="30.109375" style="11" customWidth="1"/>
    <col min="5898" max="5898" width="18.88671875" style="11" customWidth="1"/>
    <col min="5899" max="5899" width="15.5546875" style="11" customWidth="1"/>
    <col min="5900" max="6146" width="9.109375" style="11"/>
    <col min="6147" max="6147" width="6.6640625" style="11" customWidth="1"/>
    <col min="6148" max="6153" width="30.109375" style="11" customWidth="1"/>
    <col min="6154" max="6154" width="18.88671875" style="11" customWidth="1"/>
    <col min="6155" max="6155" width="15.5546875" style="11" customWidth="1"/>
    <col min="6156" max="6402" width="9.109375" style="11"/>
    <col min="6403" max="6403" width="6.6640625" style="11" customWidth="1"/>
    <col min="6404" max="6409" width="30.109375" style="11" customWidth="1"/>
    <col min="6410" max="6410" width="18.88671875" style="11" customWidth="1"/>
    <col min="6411" max="6411" width="15.5546875" style="11" customWidth="1"/>
    <col min="6412" max="6658" width="9.109375" style="11"/>
    <col min="6659" max="6659" width="6.6640625" style="11" customWidth="1"/>
    <col min="6660" max="6665" width="30.109375" style="11" customWidth="1"/>
    <col min="6666" max="6666" width="18.88671875" style="11" customWidth="1"/>
    <col min="6667" max="6667" width="15.5546875" style="11" customWidth="1"/>
    <col min="6668" max="6914" width="9.109375" style="11"/>
    <col min="6915" max="6915" width="6.6640625" style="11" customWidth="1"/>
    <col min="6916" max="6921" width="30.109375" style="11" customWidth="1"/>
    <col min="6922" max="6922" width="18.88671875" style="11" customWidth="1"/>
    <col min="6923" max="6923" width="15.5546875" style="11" customWidth="1"/>
    <col min="6924" max="7170" width="9.109375" style="11"/>
    <col min="7171" max="7171" width="6.6640625" style="11" customWidth="1"/>
    <col min="7172" max="7177" width="30.109375" style="11" customWidth="1"/>
    <col min="7178" max="7178" width="18.88671875" style="11" customWidth="1"/>
    <col min="7179" max="7179" width="15.5546875" style="11" customWidth="1"/>
    <col min="7180" max="7426" width="9.109375" style="11"/>
    <col min="7427" max="7427" width="6.6640625" style="11" customWidth="1"/>
    <col min="7428" max="7433" width="30.109375" style="11" customWidth="1"/>
    <col min="7434" max="7434" width="18.88671875" style="11" customWidth="1"/>
    <col min="7435" max="7435" width="15.5546875" style="11" customWidth="1"/>
    <col min="7436" max="7682" width="9.109375" style="11"/>
    <col min="7683" max="7683" width="6.6640625" style="11" customWidth="1"/>
    <col min="7684" max="7689" width="30.109375" style="11" customWidth="1"/>
    <col min="7690" max="7690" width="18.88671875" style="11" customWidth="1"/>
    <col min="7691" max="7691" width="15.5546875" style="11" customWidth="1"/>
    <col min="7692" max="7938" width="9.109375" style="11"/>
    <col min="7939" max="7939" width="6.6640625" style="11" customWidth="1"/>
    <col min="7940" max="7945" width="30.109375" style="11" customWidth="1"/>
    <col min="7946" max="7946" width="18.88671875" style="11" customWidth="1"/>
    <col min="7947" max="7947" width="15.5546875" style="11" customWidth="1"/>
    <col min="7948" max="8194" width="9.109375" style="11"/>
    <col min="8195" max="8195" width="6.6640625" style="11" customWidth="1"/>
    <col min="8196" max="8201" width="30.109375" style="11" customWidth="1"/>
    <col min="8202" max="8202" width="18.88671875" style="11" customWidth="1"/>
    <col min="8203" max="8203" width="15.5546875" style="11" customWidth="1"/>
    <col min="8204" max="8450" width="9.109375" style="11"/>
    <col min="8451" max="8451" width="6.6640625" style="11" customWidth="1"/>
    <col min="8452" max="8457" width="30.109375" style="11" customWidth="1"/>
    <col min="8458" max="8458" width="18.88671875" style="11" customWidth="1"/>
    <col min="8459" max="8459" width="15.5546875" style="11" customWidth="1"/>
    <col min="8460" max="8706" width="9.109375" style="11"/>
    <col min="8707" max="8707" width="6.6640625" style="11" customWidth="1"/>
    <col min="8708" max="8713" width="30.109375" style="11" customWidth="1"/>
    <col min="8714" max="8714" width="18.88671875" style="11" customWidth="1"/>
    <col min="8715" max="8715" width="15.5546875" style="11" customWidth="1"/>
    <col min="8716" max="8962" width="9.109375" style="11"/>
    <col min="8963" max="8963" width="6.6640625" style="11" customWidth="1"/>
    <col min="8964" max="8969" width="30.109375" style="11" customWidth="1"/>
    <col min="8970" max="8970" width="18.88671875" style="11" customWidth="1"/>
    <col min="8971" max="8971" width="15.5546875" style="11" customWidth="1"/>
    <col min="8972" max="9218" width="9.109375" style="11"/>
    <col min="9219" max="9219" width="6.6640625" style="11" customWidth="1"/>
    <col min="9220" max="9225" width="30.109375" style="11" customWidth="1"/>
    <col min="9226" max="9226" width="18.88671875" style="11" customWidth="1"/>
    <col min="9227" max="9227" width="15.5546875" style="11" customWidth="1"/>
    <col min="9228" max="9474" width="9.109375" style="11"/>
    <col min="9475" max="9475" width="6.6640625" style="11" customWidth="1"/>
    <col min="9476" max="9481" width="30.109375" style="11" customWidth="1"/>
    <col min="9482" max="9482" width="18.88671875" style="11" customWidth="1"/>
    <col min="9483" max="9483" width="15.5546875" style="11" customWidth="1"/>
    <col min="9484" max="9730" width="9.109375" style="11"/>
    <col min="9731" max="9731" width="6.6640625" style="11" customWidth="1"/>
    <col min="9732" max="9737" width="30.109375" style="11" customWidth="1"/>
    <col min="9738" max="9738" width="18.88671875" style="11" customWidth="1"/>
    <col min="9739" max="9739" width="15.5546875" style="11" customWidth="1"/>
    <col min="9740" max="9986" width="9.109375" style="11"/>
    <col min="9987" max="9987" width="6.6640625" style="11" customWidth="1"/>
    <col min="9988" max="9993" width="30.109375" style="11" customWidth="1"/>
    <col min="9994" max="9994" width="18.88671875" style="11" customWidth="1"/>
    <col min="9995" max="9995" width="15.5546875" style="11" customWidth="1"/>
    <col min="9996" max="10242" width="9.109375" style="11"/>
    <col min="10243" max="10243" width="6.6640625" style="11" customWidth="1"/>
    <col min="10244" max="10249" width="30.109375" style="11" customWidth="1"/>
    <col min="10250" max="10250" width="18.88671875" style="11" customWidth="1"/>
    <col min="10251" max="10251" width="15.5546875" style="11" customWidth="1"/>
    <col min="10252" max="10498" width="9.109375" style="11"/>
    <col min="10499" max="10499" width="6.6640625" style="11" customWidth="1"/>
    <col min="10500" max="10505" width="30.109375" style="11" customWidth="1"/>
    <col min="10506" max="10506" width="18.88671875" style="11" customWidth="1"/>
    <col min="10507" max="10507" width="15.5546875" style="11" customWidth="1"/>
    <col min="10508" max="10754" width="9.109375" style="11"/>
    <col min="10755" max="10755" width="6.6640625" style="11" customWidth="1"/>
    <col min="10756" max="10761" width="30.109375" style="11" customWidth="1"/>
    <col min="10762" max="10762" width="18.88671875" style="11" customWidth="1"/>
    <col min="10763" max="10763" width="15.5546875" style="11" customWidth="1"/>
    <col min="10764" max="11010" width="9.109375" style="11"/>
    <col min="11011" max="11011" width="6.6640625" style="11" customWidth="1"/>
    <col min="11012" max="11017" width="30.109375" style="11" customWidth="1"/>
    <col min="11018" max="11018" width="18.88671875" style="11" customWidth="1"/>
    <col min="11019" max="11019" width="15.5546875" style="11" customWidth="1"/>
    <col min="11020" max="11266" width="9.109375" style="11"/>
    <col min="11267" max="11267" width="6.6640625" style="11" customWidth="1"/>
    <col min="11268" max="11273" width="30.109375" style="11" customWidth="1"/>
    <col min="11274" max="11274" width="18.88671875" style="11" customWidth="1"/>
    <col min="11275" max="11275" width="15.5546875" style="11" customWidth="1"/>
    <col min="11276" max="11522" width="9.109375" style="11"/>
    <col min="11523" max="11523" width="6.6640625" style="11" customWidth="1"/>
    <col min="11524" max="11529" width="30.109375" style="11" customWidth="1"/>
    <col min="11530" max="11530" width="18.88671875" style="11" customWidth="1"/>
    <col min="11531" max="11531" width="15.5546875" style="11" customWidth="1"/>
    <col min="11532" max="11778" width="9.109375" style="11"/>
    <col min="11779" max="11779" width="6.6640625" style="11" customWidth="1"/>
    <col min="11780" max="11785" width="30.109375" style="11" customWidth="1"/>
    <col min="11786" max="11786" width="18.88671875" style="11" customWidth="1"/>
    <col min="11787" max="11787" width="15.5546875" style="11" customWidth="1"/>
    <col min="11788" max="12034" width="9.109375" style="11"/>
    <col min="12035" max="12035" width="6.6640625" style="11" customWidth="1"/>
    <col min="12036" max="12041" width="30.109375" style="11" customWidth="1"/>
    <col min="12042" max="12042" width="18.88671875" style="11" customWidth="1"/>
    <col min="12043" max="12043" width="15.5546875" style="11" customWidth="1"/>
    <col min="12044" max="12290" width="9.109375" style="11"/>
    <col min="12291" max="12291" width="6.6640625" style="11" customWidth="1"/>
    <col min="12292" max="12297" width="30.109375" style="11" customWidth="1"/>
    <col min="12298" max="12298" width="18.88671875" style="11" customWidth="1"/>
    <col min="12299" max="12299" width="15.5546875" style="11" customWidth="1"/>
    <col min="12300" max="12546" width="9.109375" style="11"/>
    <col min="12547" max="12547" width="6.6640625" style="11" customWidth="1"/>
    <col min="12548" max="12553" width="30.109375" style="11" customWidth="1"/>
    <col min="12554" max="12554" width="18.88671875" style="11" customWidth="1"/>
    <col min="12555" max="12555" width="15.5546875" style="11" customWidth="1"/>
    <col min="12556" max="12802" width="9.109375" style="11"/>
    <col min="12803" max="12803" width="6.6640625" style="11" customWidth="1"/>
    <col min="12804" max="12809" width="30.109375" style="11" customWidth="1"/>
    <col min="12810" max="12810" width="18.88671875" style="11" customWidth="1"/>
    <col min="12811" max="12811" width="15.5546875" style="11" customWidth="1"/>
    <col min="12812" max="13058" width="9.109375" style="11"/>
    <col min="13059" max="13059" width="6.6640625" style="11" customWidth="1"/>
    <col min="13060" max="13065" width="30.109375" style="11" customWidth="1"/>
    <col min="13066" max="13066" width="18.88671875" style="11" customWidth="1"/>
    <col min="13067" max="13067" width="15.5546875" style="11" customWidth="1"/>
    <col min="13068" max="13314" width="9.109375" style="11"/>
    <col min="13315" max="13315" width="6.6640625" style="11" customWidth="1"/>
    <col min="13316" max="13321" width="30.109375" style="11" customWidth="1"/>
    <col min="13322" max="13322" width="18.88671875" style="11" customWidth="1"/>
    <col min="13323" max="13323" width="15.5546875" style="11" customWidth="1"/>
    <col min="13324" max="13570" width="9.109375" style="11"/>
    <col min="13571" max="13571" width="6.6640625" style="11" customWidth="1"/>
    <col min="13572" max="13577" width="30.109375" style="11" customWidth="1"/>
    <col min="13578" max="13578" width="18.88671875" style="11" customWidth="1"/>
    <col min="13579" max="13579" width="15.5546875" style="11" customWidth="1"/>
    <col min="13580" max="13826" width="9.109375" style="11"/>
    <col min="13827" max="13827" width="6.6640625" style="11" customWidth="1"/>
    <col min="13828" max="13833" width="30.109375" style="11" customWidth="1"/>
    <col min="13834" max="13834" width="18.88671875" style="11" customWidth="1"/>
    <col min="13835" max="13835" width="15.5546875" style="11" customWidth="1"/>
    <col min="13836" max="14082" width="9.109375" style="11"/>
    <col min="14083" max="14083" width="6.6640625" style="11" customWidth="1"/>
    <col min="14084" max="14089" width="30.109375" style="11" customWidth="1"/>
    <col min="14090" max="14090" width="18.88671875" style="11" customWidth="1"/>
    <col min="14091" max="14091" width="15.5546875" style="11" customWidth="1"/>
    <col min="14092" max="14338" width="9.109375" style="11"/>
    <col min="14339" max="14339" width="6.6640625" style="11" customWidth="1"/>
    <col min="14340" max="14345" width="30.109375" style="11" customWidth="1"/>
    <col min="14346" max="14346" width="18.88671875" style="11" customWidth="1"/>
    <col min="14347" max="14347" width="15.5546875" style="11" customWidth="1"/>
    <col min="14348" max="14594" width="9.109375" style="11"/>
    <col min="14595" max="14595" width="6.6640625" style="11" customWidth="1"/>
    <col min="14596" max="14601" width="30.109375" style="11" customWidth="1"/>
    <col min="14602" max="14602" width="18.88671875" style="11" customWidth="1"/>
    <col min="14603" max="14603" width="15.5546875" style="11" customWidth="1"/>
    <col min="14604" max="14850" width="9.109375" style="11"/>
    <col min="14851" max="14851" width="6.6640625" style="11" customWidth="1"/>
    <col min="14852" max="14857" width="30.109375" style="11" customWidth="1"/>
    <col min="14858" max="14858" width="18.88671875" style="11" customWidth="1"/>
    <col min="14859" max="14859" width="15.5546875" style="11" customWidth="1"/>
    <col min="14860" max="15106" width="9.109375" style="11"/>
    <col min="15107" max="15107" width="6.6640625" style="11" customWidth="1"/>
    <col min="15108" max="15113" width="30.109375" style="11" customWidth="1"/>
    <col min="15114" max="15114" width="18.88671875" style="11" customWidth="1"/>
    <col min="15115" max="15115" width="15.5546875" style="11" customWidth="1"/>
    <col min="15116" max="15362" width="9.109375" style="11"/>
    <col min="15363" max="15363" width="6.6640625" style="11" customWidth="1"/>
    <col min="15364" max="15369" width="30.109375" style="11" customWidth="1"/>
    <col min="15370" max="15370" width="18.88671875" style="11" customWidth="1"/>
    <col min="15371" max="15371" width="15.5546875" style="11" customWidth="1"/>
    <col min="15372" max="15618" width="9.109375" style="11"/>
    <col min="15619" max="15619" width="6.6640625" style="11" customWidth="1"/>
    <col min="15620" max="15625" width="30.109375" style="11" customWidth="1"/>
    <col min="15626" max="15626" width="18.88671875" style="11" customWidth="1"/>
    <col min="15627" max="15627" width="15.5546875" style="11" customWidth="1"/>
    <col min="15628" max="15874" width="9.109375" style="11"/>
    <col min="15875" max="15875" width="6.6640625" style="11" customWidth="1"/>
    <col min="15876" max="15881" width="30.109375" style="11" customWidth="1"/>
    <col min="15882" max="15882" width="18.88671875" style="11" customWidth="1"/>
    <col min="15883" max="15883" width="15.5546875" style="11" customWidth="1"/>
    <col min="15884" max="16130" width="9.109375" style="11"/>
    <col min="16131" max="16131" width="6.6640625" style="11" customWidth="1"/>
    <col min="16132" max="16137" width="30.109375" style="11" customWidth="1"/>
    <col min="16138" max="16138" width="18.88671875" style="11" customWidth="1"/>
    <col min="16139" max="16139" width="15.5546875" style="11" customWidth="1"/>
    <col min="16140" max="16384" width="9.109375" style="11"/>
  </cols>
  <sheetData>
    <row r="1" spans="2:11">
      <c r="B1" s="6"/>
      <c r="C1" s="6"/>
      <c r="D1" s="6"/>
      <c r="E1" s="6"/>
      <c r="F1" s="6"/>
      <c r="G1" s="6"/>
      <c r="H1" s="6"/>
      <c r="I1" s="7" t="s">
        <v>189</v>
      </c>
    </row>
    <row r="2" spans="2:11">
      <c r="B2" s="6"/>
      <c r="C2" s="6"/>
      <c r="D2" s="6"/>
      <c r="E2" s="6"/>
      <c r="F2" s="6"/>
      <c r="G2" s="6"/>
      <c r="H2" s="6"/>
      <c r="I2" s="7"/>
    </row>
    <row r="3" spans="2:11" ht="20.25" customHeight="1">
      <c r="B3" s="924" t="s">
        <v>655</v>
      </c>
      <c r="C3" s="924"/>
      <c r="D3" s="924"/>
      <c r="E3" s="924"/>
      <c r="F3" s="924"/>
      <c r="G3" s="924"/>
      <c r="H3" s="924"/>
      <c r="I3" s="924"/>
      <c r="J3" s="183"/>
      <c r="K3" s="12"/>
    </row>
    <row r="4" spans="2:11" ht="16.2" thickBot="1">
      <c r="B4" s="97"/>
      <c r="C4" s="97"/>
      <c r="D4" s="97"/>
      <c r="E4" s="97"/>
      <c r="F4" s="97"/>
      <c r="G4" s="97"/>
      <c r="I4" s="98" t="s">
        <v>3</v>
      </c>
    </row>
    <row r="5" spans="2:11" s="40" customFormat="1" ht="44.25" customHeight="1" thickBot="1">
      <c r="B5" s="928" t="s">
        <v>772</v>
      </c>
      <c r="C5" s="929"/>
      <c r="D5" s="929"/>
      <c r="E5" s="929"/>
      <c r="F5" s="929"/>
      <c r="G5" s="929"/>
      <c r="H5" s="930"/>
      <c r="I5" s="926" t="s">
        <v>210</v>
      </c>
      <c r="J5" s="87"/>
    </row>
    <row r="6" spans="2:11" s="40" customFormat="1" ht="47.25" customHeight="1" thickBot="1">
      <c r="B6" s="140" t="s">
        <v>652</v>
      </c>
      <c r="C6" s="150" t="s">
        <v>207</v>
      </c>
      <c r="D6" s="150" t="s">
        <v>241</v>
      </c>
      <c r="E6" s="150" t="s">
        <v>197</v>
      </c>
      <c r="F6" s="151" t="s">
        <v>198</v>
      </c>
      <c r="G6" s="150" t="s">
        <v>199</v>
      </c>
      <c r="H6" s="150" t="s">
        <v>200</v>
      </c>
      <c r="I6" s="927"/>
      <c r="J6" s="87"/>
    </row>
    <row r="7" spans="2:11" s="40" customFormat="1" ht="20.100000000000001" customHeight="1">
      <c r="B7" s="99" t="s">
        <v>689</v>
      </c>
      <c r="C7" s="99">
        <v>4511</v>
      </c>
      <c r="D7" s="99" t="s">
        <v>691</v>
      </c>
      <c r="E7" s="100">
        <v>20000000</v>
      </c>
      <c r="F7" s="100">
        <v>40000000</v>
      </c>
      <c r="G7" s="100">
        <v>60000000</v>
      </c>
      <c r="H7" s="100">
        <v>65000000</v>
      </c>
      <c r="I7" s="107"/>
      <c r="J7" s="87"/>
    </row>
    <row r="8" spans="2:11" s="40" customFormat="1" ht="20.100000000000001" customHeight="1">
      <c r="B8" s="99" t="s">
        <v>690</v>
      </c>
      <c r="C8" s="99">
        <v>4512</v>
      </c>
      <c r="D8" s="99" t="s">
        <v>691</v>
      </c>
      <c r="E8" s="100"/>
      <c r="F8" s="100"/>
      <c r="G8" s="100"/>
      <c r="H8" s="101"/>
      <c r="I8" s="107"/>
      <c r="J8" s="87"/>
    </row>
    <row r="9" spans="2:11" s="40" customFormat="1" ht="20.100000000000001" customHeight="1">
      <c r="B9" s="99" t="s">
        <v>179</v>
      </c>
      <c r="C9" s="99"/>
      <c r="D9" s="99"/>
      <c r="E9" s="100"/>
      <c r="F9" s="100"/>
      <c r="G9" s="100"/>
      <c r="H9" s="101"/>
      <c r="I9" s="107"/>
      <c r="J9" s="87"/>
    </row>
    <row r="10" spans="2:11" s="40" customFormat="1" ht="20.100000000000001" customHeight="1">
      <c r="B10" s="102" t="s">
        <v>179</v>
      </c>
      <c r="C10" s="103"/>
      <c r="D10" s="103"/>
      <c r="E10" s="100"/>
      <c r="F10" s="100"/>
      <c r="G10" s="100"/>
      <c r="H10" s="101"/>
      <c r="I10" s="107"/>
      <c r="J10" s="87"/>
    </row>
    <row r="11" spans="2:11" s="40" customFormat="1" ht="20.100000000000001" customHeight="1">
      <c r="B11" s="102" t="s">
        <v>179</v>
      </c>
      <c r="C11" s="103"/>
      <c r="D11" s="103"/>
      <c r="E11" s="100"/>
      <c r="F11" s="100"/>
      <c r="G11" s="100"/>
      <c r="H11" s="101"/>
      <c r="I11" s="107"/>
      <c r="J11" s="87"/>
    </row>
    <row r="12" spans="2:11" s="40" customFormat="1" ht="20.100000000000001" customHeight="1" thickBot="1">
      <c r="B12" s="104" t="s">
        <v>179</v>
      </c>
      <c r="C12" s="104"/>
      <c r="D12" s="104"/>
      <c r="E12" s="105"/>
      <c r="F12" s="105"/>
      <c r="G12" s="105"/>
      <c r="H12" s="105"/>
      <c r="I12" s="108"/>
      <c r="J12" s="87"/>
    </row>
    <row r="13" spans="2:11" s="40" customFormat="1" ht="30" customHeight="1" thickBot="1">
      <c r="B13" s="937" t="s">
        <v>240</v>
      </c>
      <c r="C13" s="938"/>
      <c r="D13" s="939"/>
      <c r="E13" s="152">
        <f>+E7</f>
        <v>20000000</v>
      </c>
      <c r="F13" s="152">
        <f>+F7+F8</f>
        <v>40000000</v>
      </c>
      <c r="G13" s="152">
        <f>+G7+G8</f>
        <v>60000000</v>
      </c>
      <c r="H13" s="152">
        <f>+H7+H8</f>
        <v>65000000</v>
      </c>
      <c r="I13" s="152"/>
      <c r="J13" s="87"/>
    </row>
    <row r="14" spans="2:11">
      <c r="I14" s="59"/>
    </row>
    <row r="15" spans="2:11">
      <c r="B15" s="931" t="s">
        <v>656</v>
      </c>
      <c r="C15" s="931"/>
      <c r="D15" s="931"/>
      <c r="E15" s="931"/>
      <c r="F15" s="931"/>
      <c r="G15" s="931"/>
      <c r="H15" s="931"/>
      <c r="I15" s="91"/>
    </row>
    <row r="16" spans="2:11">
      <c r="B16" s="47"/>
      <c r="C16" s="47"/>
      <c r="D16" s="47"/>
    </row>
    <row r="19" spans="2:12">
      <c r="I19" s="90"/>
      <c r="J19" s="90"/>
      <c r="K19" s="90"/>
    </row>
    <row r="20" spans="2:12" ht="16.2" thickBot="1">
      <c r="B20" s="106"/>
      <c r="C20" s="106"/>
      <c r="D20" s="106"/>
      <c r="E20" s="106"/>
      <c r="F20" s="106"/>
      <c r="G20" s="106"/>
      <c r="H20" s="106"/>
      <c r="I20" s="98" t="s">
        <v>3</v>
      </c>
    </row>
    <row r="21" spans="2:12" s="40" customFormat="1" ht="36" customHeight="1" thickBot="1">
      <c r="B21" s="932" t="s">
        <v>812</v>
      </c>
      <c r="C21" s="933"/>
      <c r="D21" s="933"/>
      <c r="E21" s="933"/>
      <c r="F21" s="933"/>
      <c r="G21" s="933"/>
      <c r="H21" s="933"/>
      <c r="I21" s="934"/>
      <c r="L21" s="41"/>
    </row>
    <row r="22" spans="2:12" s="40" customFormat="1" ht="49.5" customHeight="1">
      <c r="B22" s="935" t="s">
        <v>206</v>
      </c>
      <c r="C22" s="926" t="s">
        <v>207</v>
      </c>
      <c r="D22" s="926" t="s">
        <v>239</v>
      </c>
      <c r="E22" s="153" t="s">
        <v>35</v>
      </c>
      <c r="F22" s="153" t="s">
        <v>181</v>
      </c>
      <c r="G22" s="153" t="s">
        <v>208</v>
      </c>
      <c r="H22" s="153" t="s">
        <v>725</v>
      </c>
      <c r="I22" s="154" t="s">
        <v>210</v>
      </c>
    </row>
    <row r="23" spans="2:12" s="40" customFormat="1" ht="18.600000000000001" thickBot="1">
      <c r="B23" s="936"/>
      <c r="C23" s="927"/>
      <c r="D23" s="927"/>
      <c r="E23" s="155">
        <v>1</v>
      </c>
      <c r="F23" s="155">
        <v>2</v>
      </c>
      <c r="G23" s="155">
        <v>3</v>
      </c>
      <c r="H23" s="155" t="s">
        <v>182</v>
      </c>
      <c r="I23" s="156">
        <v>5</v>
      </c>
    </row>
    <row r="24" spans="2:12" s="40" customFormat="1" ht="20.100000000000001" customHeight="1">
      <c r="B24" s="99" t="s">
        <v>689</v>
      </c>
      <c r="C24" s="99">
        <v>4511</v>
      </c>
      <c r="D24" s="99" t="s">
        <v>691</v>
      </c>
      <c r="E24" s="100">
        <v>40000000</v>
      </c>
      <c r="F24" s="101">
        <v>32346138.329999998</v>
      </c>
      <c r="G24" s="101">
        <v>32346138.329999998</v>
      </c>
      <c r="H24" s="101">
        <v>0</v>
      </c>
      <c r="I24" s="121">
        <v>0</v>
      </c>
    </row>
    <row r="25" spans="2:12" s="40" customFormat="1" ht="20.100000000000001" customHeight="1">
      <c r="B25" s="99" t="s">
        <v>692</v>
      </c>
      <c r="C25" s="99">
        <v>4512</v>
      </c>
      <c r="D25" s="99" t="s">
        <v>691</v>
      </c>
      <c r="E25" s="100"/>
      <c r="F25" s="100"/>
      <c r="G25" s="100"/>
      <c r="H25" s="101"/>
      <c r="I25" s="107"/>
    </row>
    <row r="26" spans="2:12" s="40" customFormat="1" ht="20.100000000000001" customHeight="1">
      <c r="B26" s="99" t="s">
        <v>179</v>
      </c>
      <c r="C26" s="99"/>
      <c r="D26" s="99"/>
      <c r="E26" s="100"/>
      <c r="F26" s="100"/>
      <c r="G26" s="100"/>
      <c r="H26" s="101"/>
      <c r="I26" s="107"/>
    </row>
    <row r="27" spans="2:12" s="40" customFormat="1" ht="20.100000000000001" customHeight="1">
      <c r="B27" s="102" t="s">
        <v>179</v>
      </c>
      <c r="C27" s="103"/>
      <c r="D27" s="103"/>
      <c r="E27" s="100"/>
      <c r="F27" s="100"/>
      <c r="G27" s="100"/>
      <c r="H27" s="101"/>
      <c r="I27" s="107"/>
    </row>
    <row r="28" spans="2:12" s="40" customFormat="1" ht="20.100000000000001" customHeight="1">
      <c r="B28" s="102" t="s">
        <v>179</v>
      </c>
      <c r="C28" s="103"/>
      <c r="D28" s="103"/>
      <c r="E28" s="100"/>
      <c r="F28" s="100"/>
      <c r="G28" s="100"/>
      <c r="H28" s="101"/>
      <c r="I28" s="107"/>
    </row>
    <row r="29" spans="2:12" s="40" customFormat="1" ht="20.100000000000001" customHeight="1" thickBot="1">
      <c r="B29" s="104" t="s">
        <v>179</v>
      </c>
      <c r="C29" s="104"/>
      <c r="D29" s="104"/>
      <c r="E29" s="105"/>
      <c r="F29" s="105"/>
      <c r="G29" s="105"/>
      <c r="H29" s="105"/>
      <c r="I29" s="108"/>
    </row>
    <row r="30" spans="2:12" s="40" customFormat="1" ht="30" customHeight="1" thickBot="1">
      <c r="B30" s="937" t="s">
        <v>240</v>
      </c>
      <c r="C30" s="938"/>
      <c r="D30" s="939"/>
      <c r="E30" s="152">
        <f>SUM(E24:E29)</f>
        <v>40000000</v>
      </c>
      <c r="F30" s="152">
        <f t="shared" ref="F30:G30" si="0">SUM(F24:F29)</f>
        <v>32346138.329999998</v>
      </c>
      <c r="G30" s="152">
        <f t="shared" si="0"/>
        <v>32346138.329999998</v>
      </c>
      <c r="H30" s="152"/>
      <c r="I30" s="152"/>
      <c r="J30" s="87"/>
    </row>
    <row r="31" spans="2:12" s="40" customFormat="1" ht="18">
      <c r="B31" s="109"/>
      <c r="C31" s="109"/>
      <c r="D31" s="109"/>
      <c r="E31" s="110"/>
      <c r="F31" s="110"/>
      <c r="G31" s="110"/>
      <c r="H31" s="110"/>
      <c r="I31" s="88"/>
    </row>
    <row r="32" spans="2:12" s="40" customFormat="1" ht="18">
      <c r="B32" s="109"/>
      <c r="C32" s="109"/>
      <c r="D32" s="109"/>
      <c r="E32" s="110"/>
      <c r="F32" s="110"/>
      <c r="G32" s="110"/>
      <c r="H32" s="110"/>
      <c r="I32" s="88"/>
    </row>
    <row r="33" spans="2:9" s="40" customFormat="1" ht="18" customHeight="1">
      <c r="B33" s="925" t="s">
        <v>657</v>
      </c>
      <c r="C33" s="925"/>
      <c r="D33" s="925"/>
      <c r="E33" s="925"/>
      <c r="F33" s="925"/>
      <c r="G33" s="925"/>
      <c r="H33" s="925"/>
      <c r="I33" s="88"/>
    </row>
    <row r="34" spans="2:9" s="40" customFormat="1" ht="18">
      <c r="B34" s="923" t="s">
        <v>822</v>
      </c>
      <c r="C34" s="923"/>
      <c r="D34" s="608"/>
      <c r="E34" s="608"/>
      <c r="F34" s="608"/>
      <c r="G34" s="608"/>
      <c r="H34" s="608"/>
      <c r="I34" s="88"/>
    </row>
    <row r="35" spans="2:9" s="40" customFormat="1" ht="18">
      <c r="B35" s="109"/>
      <c r="C35" s="109"/>
      <c r="D35" s="109"/>
      <c r="E35" s="110"/>
      <c r="F35" s="110"/>
      <c r="G35" s="110"/>
      <c r="H35" s="110"/>
      <c r="I35" s="88"/>
    </row>
    <row r="36" spans="2:9" s="40" customFormat="1" ht="18">
      <c r="B36" s="109"/>
      <c r="C36" s="109"/>
      <c r="D36" s="109"/>
      <c r="E36" s="110"/>
      <c r="F36" s="110"/>
      <c r="G36" s="110"/>
      <c r="H36" s="110"/>
      <c r="I36" s="88"/>
    </row>
    <row r="37" spans="2:9" s="40" customFormat="1" ht="18">
      <c r="B37" s="48"/>
      <c r="C37" s="48"/>
      <c r="D37" s="48"/>
      <c r="E37" s="49"/>
      <c r="F37" s="50"/>
      <c r="G37" s="51"/>
      <c r="H37" s="96"/>
      <c r="I37" s="96"/>
    </row>
  </sheetData>
  <mergeCells count="12">
    <mergeCell ref="B34:C34"/>
    <mergeCell ref="B3:I3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R34"/>
  <sheetViews>
    <sheetView showGridLines="0" topLeftCell="B1" zoomScaleSheetLayoutView="75" workbookViewId="0">
      <selection activeCell="A15" sqref="A15:XFD15"/>
    </sheetView>
  </sheetViews>
  <sheetFormatPr defaultColWidth="9.109375" defaultRowHeight="15.6"/>
  <cols>
    <col min="1" max="1" width="5.5546875" style="2" customWidth="1"/>
    <col min="2" max="2" width="7.33203125" style="2" customWidth="1"/>
    <col min="3" max="3" width="22.6640625" style="2" customWidth="1"/>
    <col min="4" max="8" width="20.6640625" style="2" customWidth="1"/>
    <col min="9" max="9" width="18.6640625" style="2" customWidth="1"/>
    <col min="10" max="10" width="19.88671875" style="2" customWidth="1"/>
    <col min="11" max="11" width="14.6640625" style="2" customWidth="1"/>
    <col min="12" max="12" width="29.88671875" style="2" customWidth="1"/>
    <col min="13" max="13" width="34.33203125" style="2" customWidth="1"/>
    <col min="14" max="14" width="27.109375" style="2" customWidth="1"/>
    <col min="15" max="15" width="36.88671875" style="2" customWidth="1"/>
    <col min="16" max="16384" width="9.109375" style="2"/>
  </cols>
  <sheetData>
    <row r="1" spans="2:18" s="7" customFormat="1" ht="27.75" customHeight="1"/>
    <row r="2" spans="2:18">
      <c r="B2" s="1"/>
      <c r="H2" s="7"/>
      <c r="I2" s="7" t="s">
        <v>188</v>
      </c>
      <c r="N2" s="946"/>
      <c r="O2" s="946"/>
    </row>
    <row r="3" spans="2:18">
      <c r="B3" s="1"/>
      <c r="N3" s="1"/>
      <c r="O3" s="10"/>
    </row>
    <row r="4" spans="2:18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8" ht="20.399999999999999">
      <c r="B5" s="953" t="s">
        <v>38</v>
      </c>
      <c r="C5" s="953"/>
      <c r="D5" s="953"/>
      <c r="E5" s="953"/>
      <c r="F5" s="953"/>
      <c r="G5" s="953"/>
      <c r="H5" s="953"/>
      <c r="I5" s="953"/>
      <c r="J5" s="15"/>
      <c r="K5" s="15"/>
      <c r="L5" s="15"/>
      <c r="M5" s="15"/>
      <c r="N5" s="15"/>
      <c r="O5" s="15"/>
    </row>
    <row r="6" spans="2:18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8" ht="16.2" customHeight="1" thickBot="1">
      <c r="C7" s="954"/>
      <c r="D7" s="954"/>
      <c r="E7" s="954"/>
      <c r="G7" s="16"/>
      <c r="H7" s="16"/>
      <c r="I7" s="46" t="s">
        <v>3</v>
      </c>
      <c r="K7" s="16"/>
      <c r="L7" s="16"/>
      <c r="M7" s="16"/>
      <c r="N7" s="16"/>
      <c r="O7" s="16"/>
      <c r="P7" s="16"/>
    </row>
    <row r="8" spans="2:18" s="20" customFormat="1" ht="32.25" customHeight="1">
      <c r="B8" s="947" t="s">
        <v>4</v>
      </c>
      <c r="C8" s="942" t="s">
        <v>5</v>
      </c>
      <c r="D8" s="944" t="s">
        <v>799</v>
      </c>
      <c r="E8" s="944" t="s">
        <v>797</v>
      </c>
      <c r="F8" s="944" t="s">
        <v>771</v>
      </c>
      <c r="G8" s="949" t="s">
        <v>813</v>
      </c>
      <c r="H8" s="950"/>
      <c r="I8" s="951" t="s">
        <v>714</v>
      </c>
      <c r="J8" s="17"/>
      <c r="K8" s="17"/>
      <c r="L8" s="17"/>
      <c r="M8" s="17"/>
      <c r="N8" s="17"/>
      <c r="O8" s="18"/>
      <c r="P8" s="19"/>
      <c r="Q8" s="19"/>
      <c r="R8" s="19"/>
    </row>
    <row r="9" spans="2:18" s="20" customFormat="1" ht="41.4" customHeight="1" thickBot="1">
      <c r="B9" s="948"/>
      <c r="C9" s="943"/>
      <c r="D9" s="945"/>
      <c r="E9" s="945"/>
      <c r="F9" s="945"/>
      <c r="G9" s="157" t="s">
        <v>0</v>
      </c>
      <c r="H9" s="158" t="s">
        <v>36</v>
      </c>
      <c r="I9" s="952"/>
      <c r="J9" s="19"/>
      <c r="K9" s="19"/>
      <c r="L9" s="19"/>
      <c r="M9" s="19"/>
      <c r="N9" s="19"/>
      <c r="O9" s="19"/>
      <c r="P9" s="19"/>
      <c r="Q9" s="19"/>
      <c r="R9" s="19"/>
    </row>
    <row r="10" spans="2:18" s="5" customFormat="1" ht="24" customHeight="1">
      <c r="B10" s="162" t="s">
        <v>43</v>
      </c>
      <c r="C10" s="159" t="s">
        <v>33</v>
      </c>
      <c r="D10" s="325">
        <v>0</v>
      </c>
      <c r="E10" s="325">
        <v>0</v>
      </c>
      <c r="F10" s="325">
        <v>0</v>
      </c>
      <c r="G10" s="656">
        <v>0</v>
      </c>
      <c r="H10" s="656">
        <v>0</v>
      </c>
      <c r="I10" s="326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5" customFormat="1" ht="24" customHeight="1">
      <c r="B11" s="163" t="s">
        <v>44</v>
      </c>
      <c r="C11" s="160" t="s">
        <v>34</v>
      </c>
      <c r="D11" s="327">
        <v>0</v>
      </c>
      <c r="E11" s="435">
        <v>0</v>
      </c>
      <c r="F11" s="327">
        <v>0</v>
      </c>
      <c r="G11" s="435">
        <v>0</v>
      </c>
      <c r="H11" s="435">
        <v>0</v>
      </c>
      <c r="I11" s="328" t="str">
        <f t="shared" ref="I11:I16" si="0">IFERROR(H11/G11,"  ")</f>
        <v xml:space="preserve">  </v>
      </c>
      <c r="J11" s="4"/>
      <c r="K11" s="537"/>
      <c r="L11" s="4"/>
      <c r="M11" s="4"/>
      <c r="N11" s="4"/>
      <c r="O11" s="4"/>
      <c r="P11" s="4"/>
      <c r="Q11" s="4"/>
      <c r="R11" s="4"/>
    </row>
    <row r="12" spans="2:18" s="5" customFormat="1" ht="30.6" customHeight="1">
      <c r="B12" s="163" t="s">
        <v>45</v>
      </c>
      <c r="C12" s="160" t="s">
        <v>722</v>
      </c>
      <c r="D12" s="327">
        <v>45000</v>
      </c>
      <c r="E12" s="435">
        <v>48500</v>
      </c>
      <c r="F12" s="435">
        <v>45000</v>
      </c>
      <c r="G12" s="435">
        <v>22500</v>
      </c>
      <c r="H12" s="435">
        <v>0</v>
      </c>
      <c r="I12" s="328">
        <f t="shared" si="0"/>
        <v>0</v>
      </c>
      <c r="J12" s="4"/>
      <c r="K12" s="537"/>
      <c r="L12" s="4"/>
      <c r="M12" s="4"/>
      <c r="N12" s="4"/>
      <c r="O12" s="4"/>
      <c r="P12" s="4"/>
      <c r="Q12" s="4"/>
      <c r="R12" s="4"/>
    </row>
    <row r="13" spans="2:18" s="5" customFormat="1" ht="24" customHeight="1">
      <c r="B13" s="163" t="s">
        <v>46</v>
      </c>
      <c r="C13" s="160" t="s">
        <v>723</v>
      </c>
      <c r="D13" s="327">
        <v>240000</v>
      </c>
      <c r="E13" s="435">
        <v>60000</v>
      </c>
      <c r="F13" s="435">
        <v>240000</v>
      </c>
      <c r="G13" s="435">
        <v>120000</v>
      </c>
      <c r="H13" s="435">
        <v>0</v>
      </c>
      <c r="I13" s="328">
        <f t="shared" si="0"/>
        <v>0</v>
      </c>
      <c r="J13" s="4"/>
      <c r="K13" s="537"/>
      <c r="L13" s="4"/>
      <c r="M13" s="4"/>
      <c r="N13" s="4"/>
      <c r="O13" s="4"/>
      <c r="P13" s="4"/>
      <c r="Q13" s="4"/>
      <c r="R13" s="4"/>
    </row>
    <row r="14" spans="2:18" s="5" customFormat="1" ht="24" customHeight="1">
      <c r="B14" s="163" t="s">
        <v>47</v>
      </c>
      <c r="C14" s="160" t="s">
        <v>724</v>
      </c>
      <c r="D14" s="327">
        <v>301564</v>
      </c>
      <c r="E14" s="435">
        <v>1007743</v>
      </c>
      <c r="F14" s="435">
        <v>1100000</v>
      </c>
      <c r="G14" s="435">
        <v>550000</v>
      </c>
      <c r="H14" s="435">
        <v>214583</v>
      </c>
      <c r="I14" s="328">
        <f t="shared" si="0"/>
        <v>0.3901509090909091</v>
      </c>
      <c r="J14" s="4"/>
      <c r="K14" s="537"/>
      <c r="L14" s="4"/>
      <c r="M14" s="4"/>
      <c r="N14" s="4"/>
      <c r="O14" s="4"/>
      <c r="P14" s="4"/>
      <c r="Q14" s="4"/>
      <c r="R14" s="4"/>
    </row>
    <row r="15" spans="2:18" s="5" customFormat="1" ht="30" customHeight="1">
      <c r="B15" s="163" t="s">
        <v>48</v>
      </c>
      <c r="C15" s="160" t="s">
        <v>730</v>
      </c>
      <c r="D15" s="327">
        <v>30000</v>
      </c>
      <c r="E15" s="435">
        <v>356880</v>
      </c>
      <c r="F15" s="435">
        <v>300000</v>
      </c>
      <c r="G15" s="435">
        <v>150000</v>
      </c>
      <c r="H15" s="435">
        <v>0</v>
      </c>
      <c r="I15" s="328">
        <f t="shared" si="0"/>
        <v>0</v>
      </c>
      <c r="J15" s="4"/>
      <c r="K15" s="537"/>
      <c r="L15" s="4"/>
      <c r="M15" s="4"/>
      <c r="N15" s="4"/>
      <c r="O15" s="4"/>
      <c r="P15" s="4"/>
      <c r="Q15" s="4"/>
      <c r="R15" s="4"/>
    </row>
    <row r="16" spans="2:18" s="5" customFormat="1" ht="24" customHeight="1" thickBot="1">
      <c r="B16" s="164" t="s">
        <v>49</v>
      </c>
      <c r="C16" s="161" t="s">
        <v>39</v>
      </c>
      <c r="D16" s="329">
        <v>0</v>
      </c>
      <c r="E16" s="329">
        <v>0</v>
      </c>
      <c r="F16" s="329">
        <v>0</v>
      </c>
      <c r="G16" s="657">
        <v>0</v>
      </c>
      <c r="H16" s="657">
        <v>0</v>
      </c>
      <c r="I16" s="330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2" thickBot="1">
      <c r="B17" s="61"/>
      <c r="C17" s="61"/>
      <c r="D17" s="565">
        <f>SUM(D10:D16)</f>
        <v>616564</v>
      </c>
      <c r="E17" s="565">
        <f>SUM(E10:E16)</f>
        <v>1473123</v>
      </c>
      <c r="F17" s="566">
        <f>SUM(F10:F16)</f>
        <v>1685000</v>
      </c>
      <c r="G17" s="567">
        <f>SUM(G10:G16)</f>
        <v>842500</v>
      </c>
      <c r="H17" s="21"/>
    </row>
    <row r="18" spans="2:11" ht="20.25" customHeight="1">
      <c r="B18" s="955" t="s">
        <v>177</v>
      </c>
      <c r="C18" s="958" t="s">
        <v>33</v>
      </c>
      <c r="D18" s="958"/>
      <c r="E18" s="959"/>
      <c r="F18" s="960" t="s">
        <v>34</v>
      </c>
      <c r="G18" s="958"/>
      <c r="H18" s="959"/>
      <c r="I18" s="960" t="s">
        <v>32</v>
      </c>
      <c r="J18" s="958"/>
      <c r="K18" s="959"/>
    </row>
    <row r="19" spans="2:11">
      <c r="B19" s="956"/>
      <c r="C19" s="165">
        <v>1</v>
      </c>
      <c r="D19" s="165">
        <v>2</v>
      </c>
      <c r="E19" s="166">
        <v>3</v>
      </c>
      <c r="F19" s="167">
        <v>4</v>
      </c>
      <c r="G19" s="165">
        <v>5</v>
      </c>
      <c r="H19" s="166">
        <v>6</v>
      </c>
      <c r="I19" s="167">
        <v>7</v>
      </c>
      <c r="J19" s="165">
        <v>8</v>
      </c>
      <c r="K19" s="166">
        <v>9</v>
      </c>
    </row>
    <row r="20" spans="2:11">
      <c r="B20" s="957"/>
      <c r="C20" s="168" t="s">
        <v>178</v>
      </c>
      <c r="D20" s="168" t="s">
        <v>179</v>
      </c>
      <c r="E20" s="169" t="s">
        <v>180</v>
      </c>
      <c r="F20" s="170" t="s">
        <v>178</v>
      </c>
      <c r="G20" s="168" t="s">
        <v>179</v>
      </c>
      <c r="H20" s="169" t="s">
        <v>180</v>
      </c>
      <c r="I20" s="170" t="s">
        <v>178</v>
      </c>
      <c r="J20" s="168" t="s">
        <v>179</v>
      </c>
      <c r="K20" s="169" t="s">
        <v>180</v>
      </c>
    </row>
    <row r="21" spans="2:11">
      <c r="B21" s="62">
        <v>1</v>
      </c>
      <c r="C21" s="43"/>
      <c r="D21" s="43"/>
      <c r="E21" s="63"/>
      <c r="F21" s="67"/>
      <c r="G21" s="43"/>
      <c r="H21" s="63"/>
      <c r="I21" s="67"/>
      <c r="J21" s="43"/>
      <c r="K21" s="63"/>
    </row>
    <row r="22" spans="2:11">
      <c r="B22" s="62">
        <v>2</v>
      </c>
      <c r="C22" s="43"/>
      <c r="D22" s="43"/>
      <c r="E22" s="63"/>
      <c r="F22" s="67"/>
      <c r="G22" s="43"/>
      <c r="H22" s="63"/>
      <c r="I22" s="67"/>
      <c r="J22" s="43"/>
      <c r="K22" s="63"/>
    </row>
    <row r="23" spans="2:11">
      <c r="B23" s="62">
        <v>3</v>
      </c>
      <c r="C23" s="43"/>
      <c r="D23" s="43"/>
      <c r="E23" s="63"/>
      <c r="F23" s="67"/>
      <c r="G23" s="43"/>
      <c r="H23" s="63"/>
      <c r="I23" s="67"/>
      <c r="J23" s="43"/>
      <c r="K23" s="63"/>
    </row>
    <row r="24" spans="2:11">
      <c r="B24" s="62">
        <v>4</v>
      </c>
      <c r="C24" s="43"/>
      <c r="D24" s="43"/>
      <c r="E24" s="63"/>
      <c r="F24" s="67"/>
      <c r="G24" s="43"/>
      <c r="H24" s="63"/>
      <c r="I24" s="67"/>
      <c r="J24" s="43"/>
      <c r="K24" s="63"/>
    </row>
    <row r="25" spans="2:11">
      <c r="B25" s="62">
        <v>5</v>
      </c>
      <c r="C25" s="43"/>
      <c r="D25" s="43"/>
      <c r="E25" s="63"/>
      <c r="F25" s="67"/>
      <c r="G25" s="43"/>
      <c r="H25" s="63"/>
      <c r="I25" s="67"/>
      <c r="J25" s="43"/>
      <c r="K25" s="63"/>
    </row>
    <row r="26" spans="2:11">
      <c r="B26" s="62">
        <v>6</v>
      </c>
      <c r="C26" s="43"/>
      <c r="D26" s="43"/>
      <c r="E26" s="63"/>
      <c r="F26" s="67"/>
      <c r="G26" s="43"/>
      <c r="H26" s="63"/>
      <c r="I26" s="67"/>
      <c r="J26" s="43"/>
      <c r="K26" s="63"/>
    </row>
    <row r="27" spans="2:11">
      <c r="B27" s="62">
        <v>7</v>
      </c>
      <c r="C27" s="43"/>
      <c r="D27" s="43"/>
      <c r="E27" s="63"/>
      <c r="F27" s="67"/>
      <c r="G27" s="43"/>
      <c r="H27" s="63"/>
      <c r="I27" s="67"/>
      <c r="J27" s="43"/>
      <c r="K27" s="63"/>
    </row>
    <row r="28" spans="2:11">
      <c r="B28" s="62">
        <v>8</v>
      </c>
      <c r="C28" s="43"/>
      <c r="D28" s="43"/>
      <c r="E28" s="63"/>
      <c r="F28" s="67"/>
      <c r="G28" s="43"/>
      <c r="H28" s="63"/>
      <c r="I28" s="67"/>
      <c r="J28" s="43"/>
      <c r="K28" s="63"/>
    </row>
    <row r="29" spans="2:11">
      <c r="B29" s="62">
        <v>9</v>
      </c>
      <c r="C29" s="43"/>
      <c r="D29" s="43"/>
      <c r="E29" s="63"/>
      <c r="F29" s="67"/>
      <c r="G29" s="43"/>
      <c r="H29" s="63"/>
      <c r="I29" s="67"/>
      <c r="J29" s="43"/>
      <c r="K29" s="63"/>
    </row>
    <row r="30" spans="2:11" ht="16.2" thickBot="1">
      <c r="B30" s="64">
        <v>10</v>
      </c>
      <c r="C30" s="65"/>
      <c r="D30" s="65"/>
      <c r="E30" s="66"/>
      <c r="F30" s="68"/>
      <c r="G30" s="65"/>
      <c r="H30" s="66"/>
      <c r="I30" s="68"/>
      <c r="J30" s="65"/>
      <c r="K30" s="66"/>
    </row>
    <row r="32" spans="2:11" ht="15.75" customHeight="1">
      <c r="B32" s="941" t="s">
        <v>822</v>
      </c>
      <c r="C32" s="941"/>
      <c r="D32" s="941"/>
      <c r="E32" s="609"/>
      <c r="F32" s="609"/>
      <c r="G32" s="609"/>
      <c r="H32" s="609"/>
      <c r="I32" s="11"/>
    </row>
    <row r="33" spans="2:7">
      <c r="B33" s="940"/>
      <c r="C33" s="940"/>
      <c r="D33" s="940"/>
      <c r="E33" s="11"/>
      <c r="G33" s="11"/>
    </row>
    <row r="34" spans="2:7">
      <c r="B34" s="11"/>
      <c r="C34" s="11"/>
      <c r="E34" s="11"/>
    </row>
  </sheetData>
  <mergeCells count="16">
    <mergeCell ref="B33:D33"/>
    <mergeCell ref="B32:D32"/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C7:E7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II kvartal-Zakljucci i napomene</vt:lpstr>
      <vt:lpstr>Биланс стања</vt:lpstr>
      <vt:lpstr>Биланс успеха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- нови</vt:lpstr>
      <vt:lpstr>Кредити </vt:lpstr>
      <vt:lpstr>Готовина</vt:lpstr>
      <vt:lpstr>Извештај о инвестицијама</vt:lpstr>
      <vt:lpstr>Пот, обавезе и суд. спорови</vt:lpstr>
      <vt:lpstr>'II kvartal-Zakljucci i napomene'!Print_Area</vt:lpstr>
      <vt:lpstr>'Биланс стања'!Print_Area</vt:lpstr>
      <vt:lpstr>'Биланс успеха'!Print_Area</vt:lpstr>
      <vt:lpstr>Готовина!Print_Area</vt:lpstr>
      <vt:lpstr>'Динамика запослених'!Print_Area</vt:lpstr>
      <vt:lpstr>'Добит - нови'!Print_Area</vt:lpstr>
      <vt:lpstr>'Запослени (МИН-МАХ)'!Print_Area</vt:lpstr>
      <vt:lpstr>'Извештај о инвестицијама'!Print_Area</vt:lpstr>
      <vt:lpstr>'Извештај о новчаним токовима'!Print_Area</vt:lpstr>
      <vt:lpstr>'Кредити '!Print_Area</vt:lpstr>
      <vt:lpstr>'Пот, обавезе и суд. спорови'!Print_Area</vt:lpstr>
      <vt:lpstr>'Приходи из буџета'!Print_Area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DraganaK</cp:lastModifiedBy>
  <cp:lastPrinted>2025-07-22T08:20:45Z</cp:lastPrinted>
  <dcterms:created xsi:type="dcterms:W3CDTF">2013-03-12T08:27:17Z</dcterms:created>
  <dcterms:modified xsi:type="dcterms:W3CDTF">2025-07-29T11:04:59Z</dcterms:modified>
</cp:coreProperties>
</file>