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0" windowWidth="20616" windowHeight="11640" tabRatio="976" firstSheet="12" activeTab="15"/>
  </bookViews>
  <sheets>
    <sheet name="Прилог 1-2025" sheetId="94" r:id="rId1"/>
    <sheet name="Прилог 1а-2025" sheetId="95" r:id="rId2"/>
    <sheet name="Прилог 1б-2025" sheetId="96" r:id="rId3"/>
    <sheet name="Прилог 2-2025" sheetId="97" r:id="rId4"/>
    <sheet name="Прилог 3-2025 " sheetId="98" r:id="rId5"/>
    <sheet name="Прилог 4-2025" sheetId="99" r:id="rId6"/>
    <sheet name="Прилог 4 настав.-2025" sheetId="85" r:id="rId7"/>
    <sheet name="Прилог 5-2025" sheetId="67" r:id="rId8"/>
    <sheet name="Прилог 5а-2025" sheetId="68" r:id="rId9"/>
    <sheet name="Прилог 5б-2025" sheetId="100" r:id="rId10"/>
    <sheet name="Прилог 6-2025" sheetId="46" r:id="rId11"/>
    <sheet name="Прилог 7-2025" sheetId="92" r:id="rId12"/>
    <sheet name="Прилог  8-2025" sheetId="43" r:id="rId13"/>
    <sheet name="Прилог 9-2025" sheetId="74" r:id="rId14"/>
    <sheet name="Прилог 10-2025" sheetId="15" r:id="rId15"/>
    <sheet name="Прилог-11" sheetId="106" r:id="rId16"/>
    <sheet name="Прилог 11a-2025" sheetId="91" r:id="rId17"/>
    <sheet name="Прилог 11б-rebal.-2025" sheetId="78" r:id="rId18"/>
    <sheet name="Прилог 12-2025 " sheetId="79" r:id="rId19"/>
    <sheet name="Прилог 13-2025" sheetId="76" r:id="rId20"/>
    <sheet name="Прилог 14 -2025" sheetId="80" r:id="rId21"/>
    <sheet name="Прилог-15-2025 " sheetId="108" r:id="rId22"/>
    <sheet name="Прилог 16-2025 " sheetId="77" r:id="rId23"/>
    <sheet name="Прилог 17-2025 " sheetId="82" r:id="rId24"/>
  </sheets>
  <definedNames>
    <definedName name="_xlnm.Print_Area" localSheetId="12">'Прилог  8-2025'!$A$1:$H$31</definedName>
    <definedName name="_xlnm.Print_Area" localSheetId="14">'Прилог 10-2025'!$B$1:$H$32</definedName>
    <definedName name="_xlnm.Print_Area" localSheetId="16">'Прилог 11a-2025'!$B$1:$G$11</definedName>
    <definedName name="_xlnm.Print_Area" localSheetId="17">'Прилог 11б-rebal.-2025'!$B$1:$N$51</definedName>
    <definedName name="_xlnm.Print_Area" localSheetId="0">'Прилог 1-2025'!$B$1:$G$142</definedName>
    <definedName name="_xlnm.Print_Area" localSheetId="18">'Прилог 12-2025 '!$A$1:$J$43</definedName>
    <definedName name="_xlnm.Print_Area" localSheetId="19">'Прилог 13-2025'!$B$1:$J$43</definedName>
    <definedName name="_xlnm.Print_Area" localSheetId="20">'Прилог 14 -2025'!$A$2:$P$26</definedName>
    <definedName name="_xlnm.Print_Area" localSheetId="22">'Прилог 16-2025 '!$B$1:$O$33</definedName>
    <definedName name="_xlnm.Print_Area" localSheetId="23">'Прилог 17-2025 '!$B$1:$I$14</definedName>
    <definedName name="_xlnm.Print_Area" localSheetId="1">'Прилог 1а-2025'!$B$1:$F$79</definedName>
    <definedName name="_xlnm.Print_Area" localSheetId="2">'Прилог 1б-2025'!$C$1:$F$65</definedName>
    <definedName name="_xlnm.Print_Area" localSheetId="3">'Прилог 2-2025'!$B$1:$J$21</definedName>
    <definedName name="_xlnm.Print_Area" localSheetId="6">'Прилог 4 настав.-2025'!$A$1:$F$40</definedName>
    <definedName name="_xlnm.Print_Area" localSheetId="5">'Прилог 4-2025'!$A$1:$F$51</definedName>
    <definedName name="_xlnm.Print_Area" localSheetId="7">'Прилог 5-2025'!$B$1:$H$143</definedName>
    <definedName name="_xlnm.Print_Area" localSheetId="8">'Прилог 5а-2025'!$A$1:$H$81</definedName>
    <definedName name="_xlnm.Print_Area" localSheetId="9">'Прилог 5б-2025'!$A$1:$G$66</definedName>
    <definedName name="_xlnm.Print_Area" localSheetId="10">'Прилог 6-2025'!$B$4:$I$29</definedName>
    <definedName name="_xlnm.Print_Area" localSheetId="11">'Прилог 7-2025'!$B$2:$I$41</definedName>
    <definedName name="_xlnm.Print_Area" localSheetId="13">'Прилог 9-2025'!$B$1:$L$31</definedName>
    <definedName name="_xlnm.Print_Area" localSheetId="15">'Прилог-11'!$A$1:$N$72</definedName>
    <definedName name="_xlnm.Print_Area" localSheetId="21">'Прилог-15-2025 '!$B$1:$H$74</definedName>
    <definedName name="_xlnm.Print_Titles" localSheetId="0">'Прилог 1-2025'!$4:$5</definedName>
    <definedName name="_xlnm.Print_Titles" localSheetId="1">'Прилог 1а-2025'!$5:$6</definedName>
    <definedName name="_xlnm.Print_Titles" localSheetId="2">'Прилог 1б-2025'!$5:$6</definedName>
    <definedName name="_xlnm.Print_Titles" localSheetId="7">'Прилог 5-2025'!$4:$5</definedName>
    <definedName name="_xlnm.Print_Titles" localSheetId="8">'Прилог 5а-2025'!$5:$8</definedName>
    <definedName name="_xlnm.Print_Titles" localSheetId="9">'Прилог 5б-2025'!$5:$7</definedName>
  </definedNames>
  <calcPr calcId="124519"/>
</workbook>
</file>

<file path=xl/calcChain.xml><?xml version="1.0" encoding="utf-8"?>
<calcChain xmlns="http://schemas.openxmlformats.org/spreadsheetml/2006/main">
  <c r="K28" i="68"/>
  <c r="K27"/>
  <c r="N122" i="67"/>
  <c r="N121"/>
  <c r="N114"/>
  <c r="N113"/>
  <c r="N111"/>
  <c r="K135"/>
  <c r="I40" i="92" l="1"/>
  <c r="F143" i="67" l="1"/>
  <c r="G143" s="1"/>
  <c r="G15" i="68"/>
  <c r="F12"/>
  <c r="E12"/>
  <c r="G12" s="1"/>
  <c r="F14"/>
  <c r="F9" s="1"/>
  <c r="G24" i="74"/>
  <c r="E138" i="67" l="1"/>
  <c r="F135"/>
  <c r="G135" s="1"/>
  <c r="E134"/>
  <c r="F134" s="1"/>
  <c r="E128"/>
  <c r="F128" s="1"/>
  <c r="E110"/>
  <c r="E96"/>
  <c r="E73"/>
  <c r="F72"/>
  <c r="F65"/>
  <c r="E60"/>
  <c r="F59"/>
  <c r="E47"/>
  <c r="E44"/>
  <c r="E24"/>
  <c r="F23"/>
  <c r="F20"/>
  <c r="G20" s="1"/>
  <c r="F24" l="1"/>
  <c r="G24" s="1"/>
  <c r="G47"/>
  <c r="F75"/>
  <c r="G75" s="1"/>
  <c r="G110"/>
  <c r="G128"/>
  <c r="F21"/>
  <c r="G21" s="1"/>
  <c r="G60"/>
  <c r="F138"/>
  <c r="G138" s="1"/>
  <c r="G44"/>
  <c r="F52"/>
  <c r="G52" s="1"/>
  <c r="G65"/>
  <c r="F73"/>
  <c r="G73" s="1"/>
  <c r="F96"/>
  <c r="G96" s="1"/>
  <c r="F123"/>
  <c r="G123" s="1"/>
  <c r="G134"/>
  <c r="G72"/>
  <c r="G59"/>
  <c r="G23"/>
  <c r="G14" i="68" l="1"/>
  <c r="G9" s="1"/>
  <c r="E14"/>
  <c r="E9" s="1"/>
  <c r="F24"/>
  <c r="F9" i="92"/>
  <c r="F8"/>
  <c r="G8" s="1"/>
  <c r="F7"/>
  <c r="G7" s="1"/>
  <c r="G9" l="1"/>
  <c r="G40" s="1"/>
  <c r="F40"/>
  <c r="H7"/>
  <c r="H8"/>
  <c r="E32" i="108"/>
  <c r="F32" s="1"/>
  <c r="E31"/>
  <c r="F31" s="1"/>
  <c r="F8" i="91"/>
  <c r="G8"/>
  <c r="D43" i="106"/>
  <c r="D42"/>
  <c r="D41"/>
  <c r="G41" s="1"/>
  <c r="D40"/>
  <c r="G40" s="1"/>
  <c r="D39"/>
  <c r="G39" s="1"/>
  <c r="D38"/>
  <c r="G38" s="1"/>
  <c r="D37"/>
  <c r="G37" s="1"/>
  <c r="D36"/>
  <c r="G36" s="1"/>
  <c r="D35"/>
  <c r="D34"/>
  <c r="D33"/>
  <c r="G33" s="1"/>
  <c r="D32"/>
  <c r="G32" s="1"/>
  <c r="G43"/>
  <c r="G42"/>
  <c r="G35"/>
  <c r="G34"/>
  <c r="J93" i="94"/>
  <c r="I27" i="95"/>
  <c r="D70" i="108"/>
  <c r="H9" i="92" l="1"/>
  <c r="H40" s="1"/>
  <c r="G31" i="108"/>
  <c r="G44" i="106"/>
  <c r="G45" s="1"/>
  <c r="D44"/>
  <c r="D45" s="1"/>
  <c r="H70" i="108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4"/>
  <c r="F64" s="1"/>
  <c r="G64" s="1"/>
  <c r="E63"/>
  <c r="F63" s="1"/>
  <c r="G63" s="1"/>
  <c r="E62"/>
  <c r="F62" s="1"/>
  <c r="G62" s="1"/>
  <c r="N19" i="106"/>
  <c r="H19"/>
  <c r="D19"/>
  <c r="C19"/>
  <c r="N18"/>
  <c r="G18"/>
  <c r="D18" s="1"/>
  <c r="C18"/>
  <c r="N17"/>
  <c r="G17"/>
  <c r="H17" s="1"/>
  <c r="C17"/>
  <c r="N16"/>
  <c r="G16"/>
  <c r="D16" s="1"/>
  <c r="C16"/>
  <c r="N15"/>
  <c r="G15"/>
  <c r="H15" s="1"/>
  <c r="C15"/>
  <c r="N14"/>
  <c r="G14"/>
  <c r="D14" s="1"/>
  <c r="C14"/>
  <c r="N13"/>
  <c r="G13"/>
  <c r="D13" s="1"/>
  <c r="C13"/>
  <c r="N12"/>
  <c r="G12"/>
  <c r="D12" s="1"/>
  <c r="C12"/>
  <c r="N11"/>
  <c r="G11"/>
  <c r="H11" s="1"/>
  <c r="C11"/>
  <c r="N10"/>
  <c r="G10"/>
  <c r="D10" s="1"/>
  <c r="C10"/>
  <c r="N9"/>
  <c r="G9"/>
  <c r="H9" s="1"/>
  <c r="C9"/>
  <c r="N8"/>
  <c r="G8"/>
  <c r="D8" s="1"/>
  <c r="C8"/>
  <c r="E8" l="1"/>
  <c r="E12"/>
  <c r="E16"/>
  <c r="E13"/>
  <c r="E19"/>
  <c r="E10"/>
  <c r="E18"/>
  <c r="H10"/>
  <c r="H14"/>
  <c r="H12"/>
  <c r="H18"/>
  <c r="H8"/>
  <c r="E14"/>
  <c r="H16"/>
  <c r="E18" i="46"/>
  <c r="D9" i="106"/>
  <c r="E9" s="1"/>
  <c r="D11"/>
  <c r="E11" s="1"/>
  <c r="D15"/>
  <c r="E15" s="1"/>
  <c r="D17"/>
  <c r="E17" s="1"/>
  <c r="H13"/>
  <c r="D15" i="100" l="1"/>
  <c r="E13"/>
  <c r="D13"/>
  <c r="D10"/>
  <c r="F10" l="1"/>
  <c r="F13"/>
  <c r="F12"/>
  <c r="H33" i="108" l="1"/>
  <c r="D33"/>
  <c r="E72" l="1"/>
  <c r="F72" s="1"/>
  <c r="E61"/>
  <c r="F61" s="1"/>
  <c r="G61" s="1"/>
  <c r="E60"/>
  <c r="F60" s="1"/>
  <c r="E59"/>
  <c r="E58"/>
  <c r="E57"/>
  <c r="E56"/>
  <c r="F56" s="1"/>
  <c r="E55"/>
  <c r="F55" s="1"/>
  <c r="G55" s="1"/>
  <c r="E54"/>
  <c r="E53"/>
  <c r="E52"/>
  <c r="E51"/>
  <c r="F51" s="1"/>
  <c r="E50"/>
  <c r="E49"/>
  <c r="E48"/>
  <c r="E47"/>
  <c r="F47" s="1"/>
  <c r="E46"/>
  <c r="E44"/>
  <c r="E43"/>
  <c r="E42"/>
  <c r="F42" s="1"/>
  <c r="E41"/>
  <c r="F41" s="1"/>
  <c r="E40"/>
  <c r="E39"/>
  <c r="F39" s="1"/>
  <c r="E38"/>
  <c r="F38" s="1"/>
  <c r="E37"/>
  <c r="F37" s="1"/>
  <c r="E36"/>
  <c r="F36" s="1"/>
  <c r="E35"/>
  <c r="E29"/>
  <c r="E28"/>
  <c r="E27"/>
  <c r="F27" s="1"/>
  <c r="E26"/>
  <c r="E25"/>
  <c r="E24"/>
  <c r="E23"/>
  <c r="F23" s="1"/>
  <c r="E22"/>
  <c r="E21"/>
  <c r="F21" s="1"/>
  <c r="E20"/>
  <c r="E19"/>
  <c r="F19" s="1"/>
  <c r="E18"/>
  <c r="E17"/>
  <c r="F17" s="1"/>
  <c r="E16"/>
  <c r="E15"/>
  <c r="E14"/>
  <c r="E13"/>
  <c r="E12"/>
  <c r="E11"/>
  <c r="E10"/>
  <c r="E9"/>
  <c r="E8"/>
  <c r="E7"/>
  <c r="E33" l="1"/>
  <c r="E70"/>
  <c r="F35"/>
  <c r="G35" s="1"/>
  <c r="F7"/>
  <c r="G72"/>
  <c r="G36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25"/>
  <c r="G25" s="1"/>
  <c r="G27"/>
  <c r="F29"/>
  <c r="G29" s="1"/>
  <c r="G38"/>
  <c r="F40"/>
  <c r="G40" s="1"/>
  <c r="G42"/>
  <c r="F44"/>
  <c r="G44" s="1"/>
  <c r="G47"/>
  <c r="F49"/>
  <c r="G49" s="1"/>
  <c r="G51"/>
  <c r="F53"/>
  <c r="G53" s="1"/>
  <c r="F54"/>
  <c r="G54" s="1"/>
  <c r="G56"/>
  <c r="F58"/>
  <c r="G58" s="1"/>
  <c r="G60"/>
  <c r="F57"/>
  <c r="G57" s="1"/>
  <c r="F59"/>
  <c r="G59" s="1"/>
  <c r="F46"/>
  <c r="G46" s="1"/>
  <c r="F48"/>
  <c r="G48" s="1"/>
  <c r="F50"/>
  <c r="G50" s="1"/>
  <c r="F52"/>
  <c r="G52" s="1"/>
  <c r="F43"/>
  <c r="G43" s="1"/>
  <c r="G37"/>
  <c r="G39"/>
  <c r="G41"/>
  <c r="F24"/>
  <c r="G24" s="1"/>
  <c r="F26"/>
  <c r="G26" s="1"/>
  <c r="F28"/>
  <c r="G28" s="1"/>
  <c r="G17"/>
  <c r="F18"/>
  <c r="G18" s="1"/>
  <c r="G19"/>
  <c r="F20"/>
  <c r="G20" s="1"/>
  <c r="G21"/>
  <c r="F22"/>
  <c r="G22" s="1"/>
  <c r="G23"/>
  <c r="G70" l="1"/>
  <c r="F70"/>
  <c r="F33"/>
  <c r="G7"/>
  <c r="G33" s="1"/>
  <c r="H73" l="1"/>
  <c r="H74" s="1"/>
  <c r="G73"/>
  <c r="G74" s="1"/>
  <c r="F73"/>
  <c r="F74" s="1"/>
  <c r="E73"/>
  <c r="E74" s="1"/>
  <c r="D73"/>
  <c r="D74" s="1"/>
  <c r="N20" i="106" l="1"/>
  <c r="N21" s="1"/>
  <c r="M20"/>
  <c r="M21" s="1"/>
  <c r="L20"/>
  <c r="L21" s="1"/>
  <c r="K20"/>
  <c r="K21" s="1"/>
  <c r="J20"/>
  <c r="I20"/>
  <c r="I21" s="1"/>
  <c r="H20"/>
  <c r="H21" s="1"/>
  <c r="G20"/>
  <c r="G21" s="1"/>
  <c r="F20"/>
  <c r="F21" s="1"/>
  <c r="E20"/>
  <c r="E21" s="1"/>
  <c r="D20"/>
  <c r="D21" s="1"/>
  <c r="C20"/>
  <c r="C21" s="1"/>
  <c r="G41" i="79" l="1"/>
  <c r="I41"/>
  <c r="H41"/>
  <c r="E41"/>
  <c r="D41"/>
  <c r="C41"/>
  <c r="G19"/>
  <c r="I19"/>
  <c r="H19"/>
  <c r="E19"/>
  <c r="D19"/>
  <c r="C19"/>
  <c r="N32" i="106" l="1"/>
  <c r="V32"/>
  <c r="E33"/>
  <c r="N33"/>
  <c r="V33"/>
  <c r="E34"/>
  <c r="N34"/>
  <c r="Q34"/>
  <c r="V34"/>
  <c r="E35"/>
  <c r="H35"/>
  <c r="N35"/>
  <c r="V35"/>
  <c r="E36"/>
  <c r="H36"/>
  <c r="N36"/>
  <c r="V36"/>
  <c r="E37"/>
  <c r="H37"/>
  <c r="N37"/>
  <c r="V37"/>
  <c r="E38"/>
  <c r="H38"/>
  <c r="N38"/>
  <c r="V38"/>
  <c r="E39"/>
  <c r="H39"/>
  <c r="N39"/>
  <c r="V39"/>
  <c r="E40"/>
  <c r="H40"/>
  <c r="N40"/>
  <c r="V40"/>
  <c r="E41"/>
  <c r="H41"/>
  <c r="N41"/>
  <c r="V41"/>
  <c r="E42"/>
  <c r="H42"/>
  <c r="N42"/>
  <c r="V42"/>
  <c r="E43"/>
  <c r="H43"/>
  <c r="N43"/>
  <c r="V43"/>
  <c r="C44"/>
  <c r="C45" s="1"/>
  <c r="F44"/>
  <c r="F45" s="1"/>
  <c r="I44"/>
  <c r="I45" s="1"/>
  <c r="J44"/>
  <c r="J45" s="1"/>
  <c r="K44"/>
  <c r="K45" s="1"/>
  <c r="L44"/>
  <c r="L45" s="1"/>
  <c r="M44"/>
  <c r="M45" s="1"/>
  <c r="U44"/>
  <c r="D57"/>
  <c r="G57" s="1"/>
  <c r="D58"/>
  <c r="G58" s="1"/>
  <c r="D59"/>
  <c r="D60"/>
  <c r="D61"/>
  <c r="G61" s="1"/>
  <c r="D62"/>
  <c r="G62" s="1"/>
  <c r="D63"/>
  <c r="G63" s="1"/>
  <c r="D64"/>
  <c r="G64" s="1"/>
  <c r="D65"/>
  <c r="D66"/>
  <c r="G66" s="1"/>
  <c r="D67"/>
  <c r="G67" s="1"/>
  <c r="H67" s="1"/>
  <c r="D68"/>
  <c r="C69"/>
  <c r="C70" s="1"/>
  <c r="F69"/>
  <c r="F70" s="1"/>
  <c r="I69"/>
  <c r="I70" s="1"/>
  <c r="J69"/>
  <c r="J70" s="1"/>
  <c r="K69"/>
  <c r="K70" s="1"/>
  <c r="L69"/>
  <c r="L70" s="1"/>
  <c r="N69"/>
  <c r="N70" s="1"/>
  <c r="E68" l="1"/>
  <c r="G68"/>
  <c r="H68" s="1"/>
  <c r="E65"/>
  <c r="G65"/>
  <c r="H65" s="1"/>
  <c r="G59"/>
  <c r="H59" s="1"/>
  <c r="G60"/>
  <c r="H60" s="1"/>
  <c r="V44"/>
  <c r="E57"/>
  <c r="E66"/>
  <c r="E64"/>
  <c r="E62"/>
  <c r="E60"/>
  <c r="E59"/>
  <c r="E58"/>
  <c r="E67"/>
  <c r="E63"/>
  <c r="E61"/>
  <c r="E32"/>
  <c r="E44" s="1"/>
  <c r="E45" s="1"/>
  <c r="H58"/>
  <c r="M69"/>
  <c r="M70" s="1"/>
  <c r="D69"/>
  <c r="D70" s="1"/>
  <c r="H64"/>
  <c r="H63"/>
  <c r="H62"/>
  <c r="H34"/>
  <c r="H33"/>
  <c r="H32"/>
  <c r="N44"/>
  <c r="N45" s="1"/>
  <c r="H66"/>
  <c r="H61"/>
  <c r="H57"/>
  <c r="G69" l="1"/>
  <c r="G70" s="1"/>
  <c r="H44"/>
  <c r="H45" s="1"/>
  <c r="E69"/>
  <c r="E70" s="1"/>
  <c r="H69"/>
  <c r="H70" s="1"/>
  <c r="F13" i="82" l="1"/>
  <c r="F12"/>
  <c r="G12" s="1"/>
  <c r="F11"/>
  <c r="G11" s="1"/>
  <c r="F10"/>
  <c r="G10" s="1"/>
  <c r="H10" l="1"/>
  <c r="H11"/>
  <c r="G13"/>
  <c r="H13" s="1"/>
  <c r="H12"/>
  <c r="F28" i="85" l="1"/>
  <c r="F27"/>
  <c r="F26"/>
  <c r="F16"/>
  <c r="F44" i="99"/>
  <c r="F39"/>
  <c r="F35"/>
  <c r="F30"/>
  <c r="F26"/>
  <c r="F22"/>
  <c r="F18"/>
  <c r="F14"/>
  <c r="F10"/>
  <c r="D15" i="74"/>
  <c r="F10" i="94"/>
  <c r="F61"/>
  <c r="F49"/>
  <c r="F56"/>
  <c r="G124" i="100" l="1"/>
  <c r="F124"/>
  <c r="E124"/>
  <c r="G47"/>
  <c r="F47"/>
  <c r="E47"/>
  <c r="D47"/>
  <c r="G39"/>
  <c r="F39"/>
  <c r="E39"/>
  <c r="D39"/>
  <c r="G32"/>
  <c r="F32"/>
  <c r="E32"/>
  <c r="D32"/>
  <c r="D31"/>
  <c r="F31" s="1"/>
  <c r="D30"/>
  <c r="F30" s="1"/>
  <c r="D29"/>
  <c r="F29" s="1"/>
  <c r="D28"/>
  <c r="F28" s="1"/>
  <c r="D27"/>
  <c r="F27" s="1"/>
  <c r="G26"/>
  <c r="G14"/>
  <c r="F14"/>
  <c r="E14"/>
  <c r="D14"/>
  <c r="G9"/>
  <c r="F9"/>
  <c r="E9"/>
  <c r="D9"/>
  <c r="G24" l="1"/>
  <c r="D56"/>
  <c r="G58"/>
  <c r="G59"/>
  <c r="E27"/>
  <c r="E56"/>
  <c r="F26"/>
  <c r="F58" s="1"/>
  <c r="E29"/>
  <c r="E31"/>
  <c r="G37"/>
  <c r="G56"/>
  <c r="F56"/>
  <c r="E59"/>
  <c r="D59"/>
  <c r="F59"/>
  <c r="D24"/>
  <c r="F24"/>
  <c r="D26"/>
  <c r="D37" s="1"/>
  <c r="E28"/>
  <c r="E30"/>
  <c r="E24"/>
  <c r="G61" l="1"/>
  <c r="G65" s="1"/>
  <c r="G69" s="1"/>
  <c r="F37"/>
  <c r="E26"/>
  <c r="E37" s="1"/>
  <c r="F61"/>
  <c r="F65" s="1"/>
  <c r="D58"/>
  <c r="D61" s="1"/>
  <c r="D65" l="1"/>
  <c r="D68"/>
  <c r="E58"/>
  <c r="E61" s="1"/>
  <c r="E65" s="1"/>
  <c r="E44" i="99" l="1"/>
  <c r="D44"/>
  <c r="C44"/>
  <c r="D43"/>
  <c r="C43"/>
  <c r="E39"/>
  <c r="D39"/>
  <c r="C39"/>
  <c r="D38"/>
  <c r="C38"/>
  <c r="E35"/>
  <c r="D35"/>
  <c r="C35"/>
  <c r="D34"/>
  <c r="C34"/>
  <c r="E30"/>
  <c r="D30"/>
  <c r="C30"/>
  <c r="C29"/>
  <c r="D24"/>
  <c r="E26" s="1"/>
  <c r="C24"/>
  <c r="E23"/>
  <c r="D23"/>
  <c r="C23"/>
  <c r="E22"/>
  <c r="D22"/>
  <c r="C22"/>
  <c r="D21"/>
  <c r="C21"/>
  <c r="E18"/>
  <c r="D18"/>
  <c r="C18"/>
  <c r="C17"/>
  <c r="E14"/>
  <c r="D14"/>
  <c r="C14"/>
  <c r="C13"/>
  <c r="E10"/>
  <c r="D10"/>
  <c r="C10"/>
  <c r="C9"/>
  <c r="G27" i="98"/>
  <c r="H27" s="1"/>
  <c r="F27"/>
  <c r="D27"/>
  <c r="G26"/>
  <c r="H26" s="1"/>
  <c r="F26"/>
  <c r="D26"/>
  <c r="G25"/>
  <c r="H25" s="1"/>
  <c r="F25"/>
  <c r="D25"/>
  <c r="G24"/>
  <c r="H24" s="1"/>
  <c r="F24"/>
  <c r="D24"/>
  <c r="G23"/>
  <c r="H23" s="1"/>
  <c r="F23"/>
  <c r="D23"/>
  <c r="G22"/>
  <c r="H22" s="1"/>
  <c r="F22"/>
  <c r="D22"/>
  <c r="G21"/>
  <c r="H21" s="1"/>
  <c r="F21"/>
  <c r="D21"/>
  <c r="G20"/>
  <c r="H20" s="1"/>
  <c r="F20"/>
  <c r="D20"/>
  <c r="G19"/>
  <c r="H19" s="1"/>
  <c r="F19"/>
  <c r="D19"/>
  <c r="G18"/>
  <c r="H18" s="1"/>
  <c r="F18"/>
  <c r="D18"/>
  <c r="G17"/>
  <c r="H17" s="1"/>
  <c r="F17"/>
  <c r="D17"/>
  <c r="G16"/>
  <c r="H16" s="1"/>
  <c r="F16"/>
  <c r="D16"/>
  <c r="G15"/>
  <c r="H15" s="1"/>
  <c r="F15"/>
  <c r="D15"/>
  <c r="G14"/>
  <c r="H14" s="1"/>
  <c r="F14"/>
  <c r="D14"/>
  <c r="G13"/>
  <c r="H13" s="1"/>
  <c r="F13"/>
  <c r="D13"/>
  <c r="G12"/>
  <c r="H12" s="1"/>
  <c r="F12"/>
  <c r="D12"/>
  <c r="G11"/>
  <c r="H11" s="1"/>
  <c r="F11"/>
  <c r="D11"/>
  <c r="G10"/>
  <c r="H10" s="1"/>
  <c r="F10"/>
  <c r="D10"/>
  <c r="G9"/>
  <c r="H9" s="1"/>
  <c r="F9"/>
  <c r="D9"/>
  <c r="F46" i="96"/>
  <c r="E46"/>
  <c r="F38"/>
  <c r="E38"/>
  <c r="F31"/>
  <c r="E31"/>
  <c r="F25"/>
  <c r="E25"/>
  <c r="F13"/>
  <c r="F58" s="1"/>
  <c r="E13"/>
  <c r="F8"/>
  <c r="E8"/>
  <c r="E57" s="1"/>
  <c r="F40" i="95"/>
  <c r="E40"/>
  <c r="F34"/>
  <c r="E34"/>
  <c r="F23"/>
  <c r="I23" s="1"/>
  <c r="E23"/>
  <c r="E20" s="1"/>
  <c r="F12"/>
  <c r="E12"/>
  <c r="F9"/>
  <c r="E9"/>
  <c r="G131" i="94"/>
  <c r="F131"/>
  <c r="G123"/>
  <c r="F123"/>
  <c r="G113"/>
  <c r="F113"/>
  <c r="G98"/>
  <c r="F98"/>
  <c r="G93"/>
  <c r="F93"/>
  <c r="G88"/>
  <c r="G76" s="1"/>
  <c r="J96" s="1"/>
  <c r="F88"/>
  <c r="F76" s="1"/>
  <c r="G61"/>
  <c r="G56"/>
  <c r="G49"/>
  <c r="G42"/>
  <c r="F42"/>
  <c r="F40" s="1"/>
  <c r="G27"/>
  <c r="F27"/>
  <c r="G17"/>
  <c r="F17"/>
  <c r="G10"/>
  <c r="F55" i="96" l="1"/>
  <c r="F91" i="94"/>
  <c r="F47" i="95"/>
  <c r="F20"/>
  <c r="F54" s="1"/>
  <c r="E58" i="96"/>
  <c r="E60" s="1"/>
  <c r="E64" s="1"/>
  <c r="E23"/>
  <c r="F57"/>
  <c r="F23"/>
  <c r="F7" i="95"/>
  <c r="I24" s="1"/>
  <c r="I25" s="1"/>
  <c r="I26" s="1"/>
  <c r="E46"/>
  <c r="E54"/>
  <c r="E7"/>
  <c r="E52" s="1"/>
  <c r="E55" i="96"/>
  <c r="G8" i="94"/>
  <c r="G110"/>
  <c r="G91"/>
  <c r="J92" s="1"/>
  <c r="F110"/>
  <c r="C26" i="99"/>
  <c r="G40" i="94"/>
  <c r="J41" s="1"/>
  <c r="F36" i="96"/>
  <c r="D26" i="99"/>
  <c r="F8" i="94"/>
  <c r="F73" s="1"/>
  <c r="E36" i="96"/>
  <c r="C25" i="99"/>
  <c r="D25"/>
  <c r="F33" i="95" l="1"/>
  <c r="F140" i="94"/>
  <c r="F144" s="1"/>
  <c r="J42"/>
  <c r="J43" s="1"/>
  <c r="J44" s="1"/>
  <c r="J94"/>
  <c r="J95" s="1"/>
  <c r="J97" s="1"/>
  <c r="J98" s="1"/>
  <c r="E33" i="95"/>
  <c r="E56"/>
  <c r="E60" s="1"/>
  <c r="E69" s="1"/>
  <c r="F52"/>
  <c r="F57" s="1"/>
  <c r="F62" s="1"/>
  <c r="F71" s="1"/>
  <c r="I72" s="1"/>
  <c r="I74" s="1"/>
  <c r="I75" s="1"/>
  <c r="F60" i="96"/>
  <c r="F64" s="1"/>
  <c r="F67" s="1"/>
  <c r="G140" i="94"/>
  <c r="G73"/>
  <c r="E71" i="95" l="1"/>
  <c r="G144" i="94"/>
  <c r="M142" i="91"/>
  <c r="L142"/>
  <c r="I141"/>
  <c r="G124"/>
  <c r="F124"/>
  <c r="E124"/>
  <c r="M108"/>
  <c r="L98"/>
  <c r="L96"/>
  <c r="L95"/>
  <c r="L93"/>
  <c r="J89"/>
  <c r="K89" s="1"/>
  <c r="L89" s="1"/>
  <c r="J79"/>
  <c r="K79" s="1"/>
  <c r="L79" s="1"/>
  <c r="L78"/>
  <c r="J78"/>
  <c r="J73"/>
  <c r="K73" s="1"/>
  <c r="L73" s="1"/>
  <c r="K72"/>
  <c r="L72" s="1"/>
  <c r="G25" i="68" l="1"/>
  <c r="D22" i="15" l="1"/>
  <c r="E15" i="74" l="1"/>
  <c r="E18" i="67"/>
  <c r="H11" i="68"/>
  <c r="H14"/>
  <c r="H9" s="1"/>
  <c r="H25"/>
  <c r="G132" i="67"/>
  <c r="F132"/>
  <c r="E132"/>
  <c r="G99"/>
  <c r="F99"/>
  <c r="E99"/>
  <c r="H89"/>
  <c r="G89"/>
  <c r="F89"/>
  <c r="E89"/>
  <c r="G85"/>
  <c r="F85"/>
  <c r="E85"/>
  <c r="G57"/>
  <c r="F57"/>
  <c r="E57"/>
  <c r="G50"/>
  <c r="F50"/>
  <c r="E50"/>
  <c r="G43"/>
  <c r="F43"/>
  <c r="E43"/>
  <c r="G28"/>
  <c r="F28"/>
  <c r="E28"/>
  <c r="G18"/>
  <c r="F18"/>
  <c r="H42" i="68"/>
  <c r="G42"/>
  <c r="F25"/>
  <c r="E25"/>
  <c r="F15" i="74"/>
  <c r="F15" i="67"/>
  <c r="F20" i="46"/>
  <c r="J15" i="77"/>
  <c r="E77" i="67" l="1"/>
  <c r="G77"/>
  <c r="F77"/>
  <c r="E28" i="85"/>
  <c r="D28"/>
  <c r="C28"/>
  <c r="E27"/>
  <c r="D27"/>
  <c r="C27"/>
  <c r="E26"/>
  <c r="D26"/>
  <c r="C26"/>
  <c r="E16"/>
  <c r="D16"/>
  <c r="C16"/>
  <c r="J41" i="79" l="1"/>
  <c r="J42" s="1"/>
  <c r="I42"/>
  <c r="H42"/>
  <c r="G42"/>
  <c r="F41"/>
  <c r="F42" s="1"/>
  <c r="E42"/>
  <c r="D42"/>
  <c r="C42"/>
  <c r="J19"/>
  <c r="J20" s="1"/>
  <c r="I20"/>
  <c r="H20"/>
  <c r="G20"/>
  <c r="F19"/>
  <c r="F20" s="1"/>
  <c r="E20"/>
  <c r="D20"/>
  <c r="C20"/>
  <c r="N47" i="78"/>
  <c r="N48" s="1"/>
  <c r="M47"/>
  <c r="M48" s="1"/>
  <c r="L47"/>
  <c r="L48" s="1"/>
  <c r="K47"/>
  <c r="K48" s="1"/>
  <c r="J47"/>
  <c r="J48" s="1"/>
  <c r="I47"/>
  <c r="I48" s="1"/>
  <c r="H47"/>
  <c r="H48" s="1"/>
  <c r="G47"/>
  <c r="G48" s="1"/>
  <c r="F47"/>
  <c r="F48" s="1"/>
  <c r="E47"/>
  <c r="E48" s="1"/>
  <c r="D47"/>
  <c r="D48" s="1"/>
  <c r="C47"/>
  <c r="C48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23"/>
  <c r="C24" s="1"/>
  <c r="O17" i="77"/>
  <c r="N17"/>
  <c r="M17"/>
  <c r="L17"/>
  <c r="K17"/>
  <c r="J17"/>
  <c r="I17"/>
  <c r="O12"/>
  <c r="N12"/>
  <c r="M12"/>
  <c r="L12"/>
  <c r="K12"/>
  <c r="J12"/>
  <c r="I12"/>
  <c r="G40" i="76"/>
  <c r="C40"/>
  <c r="G39"/>
  <c r="C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G7"/>
  <c r="C7"/>
  <c r="H27" i="15"/>
  <c r="D27"/>
  <c r="H22"/>
  <c r="H14"/>
  <c r="D14"/>
  <c r="H9"/>
  <c r="D9"/>
  <c r="G19" i="76" l="1"/>
  <c r="J33" i="77"/>
  <c r="N33"/>
  <c r="K33"/>
  <c r="O33"/>
  <c r="D17" i="15"/>
  <c r="D21" s="1"/>
  <c r="D30" s="1"/>
  <c r="H8" s="1"/>
  <c r="H17" s="1"/>
  <c r="H21" s="1"/>
  <c r="H30" s="1"/>
  <c r="L33" i="77"/>
  <c r="I33"/>
  <c r="C19" i="76"/>
  <c r="C41"/>
  <c r="G41"/>
  <c r="M33" i="77"/>
  <c r="L30" i="74" l="1"/>
  <c r="K30"/>
  <c r="F24"/>
  <c r="E24"/>
  <c r="D24"/>
  <c r="G15"/>
  <c r="L13"/>
  <c r="K13"/>
  <c r="M142" i="46" l="1"/>
  <c r="M142" i="43"/>
  <c r="L142" i="46"/>
  <c r="L142" i="43"/>
  <c r="I141"/>
  <c r="I141" i="46"/>
  <c r="G124"/>
  <c r="G124" i="67"/>
  <c r="F124" i="46"/>
  <c r="F124" i="67"/>
  <c r="E124" i="46"/>
  <c r="E124" i="67"/>
  <c r="M108" i="46"/>
  <c r="L95"/>
  <c r="L93"/>
  <c r="L98"/>
  <c r="L96"/>
  <c r="J89"/>
  <c r="K89" s="1"/>
  <c r="L89" s="1"/>
  <c r="J79"/>
  <c r="K79" s="1"/>
  <c r="L79" s="1"/>
  <c r="L78"/>
  <c r="J78"/>
  <c r="J73"/>
  <c r="K73" s="1"/>
  <c r="L73" s="1"/>
  <c r="K72"/>
  <c r="L72" s="1"/>
  <c r="L63"/>
  <c r="M60"/>
  <c r="I61"/>
  <c r="J60"/>
  <c r="K60" s="1"/>
  <c r="L60" s="1"/>
  <c r="J59"/>
  <c r="J57"/>
  <c r="K57" s="1"/>
  <c r="L57" s="1"/>
  <c r="J53"/>
  <c r="J52"/>
  <c r="K52" s="1"/>
  <c r="L52" s="1"/>
  <c r="J50"/>
  <c r="K50" s="1"/>
  <c r="L50" s="1"/>
  <c r="F43"/>
  <c r="G43"/>
  <c r="I48"/>
  <c r="K44"/>
  <c r="L44" s="1"/>
  <c r="L48" s="1"/>
  <c r="J44"/>
  <c r="J48" s="1"/>
  <c r="K43"/>
  <c r="L43" s="1"/>
  <c r="J43"/>
  <c r="J61" l="1"/>
  <c r="K59"/>
  <c r="L59" s="1"/>
  <c r="L61" s="1"/>
  <c r="K48"/>
  <c r="H94" i="67"/>
  <c r="H124"/>
  <c r="H132"/>
  <c r="H43"/>
  <c r="H62"/>
  <c r="H18"/>
  <c r="H114"/>
  <c r="K61" i="46" l="1"/>
  <c r="C14"/>
  <c r="E20"/>
  <c r="D20"/>
  <c r="C20"/>
  <c r="G114" i="67" l="1"/>
  <c r="F114"/>
  <c r="E114"/>
  <c r="F14" i="46" l="1"/>
  <c r="E14"/>
  <c r="D14"/>
  <c r="H36" i="68"/>
  <c r="E46"/>
  <c r="E42" s="1"/>
  <c r="E41"/>
  <c r="F41" s="1"/>
  <c r="E40"/>
  <c r="E38"/>
  <c r="G22"/>
  <c r="E23"/>
  <c r="E13"/>
  <c r="F13" s="1"/>
  <c r="F46"/>
  <c r="F42" s="1"/>
  <c r="E49"/>
  <c r="E122" i="67"/>
  <c r="G122" s="1"/>
  <c r="E121"/>
  <c r="F121" s="1"/>
  <c r="E120"/>
  <c r="G120" s="1"/>
  <c r="E119"/>
  <c r="F119" s="1"/>
  <c r="E118"/>
  <c r="G118" s="1"/>
  <c r="G121"/>
  <c r="E117"/>
  <c r="F117" s="1"/>
  <c r="E116"/>
  <c r="F116" s="1"/>
  <c r="E113"/>
  <c r="E94"/>
  <c r="E92" s="1"/>
  <c r="E17"/>
  <c r="F17" s="1"/>
  <c r="E16"/>
  <c r="G16" s="1"/>
  <c r="E14"/>
  <c r="F14" s="1"/>
  <c r="E13"/>
  <c r="F13" s="1"/>
  <c r="H99"/>
  <c r="H92" s="1"/>
  <c r="H85"/>
  <c r="H57"/>
  <c r="H50"/>
  <c r="H28"/>
  <c r="H11"/>
  <c r="H30" i="43"/>
  <c r="G30"/>
  <c r="F30"/>
  <c r="E30"/>
  <c r="D30"/>
  <c r="G14" i="46"/>
  <c r="G15" i="67"/>
  <c r="G41" i="68" l="1"/>
  <c r="H48"/>
  <c r="H54"/>
  <c r="G35"/>
  <c r="G40"/>
  <c r="F38"/>
  <c r="E36"/>
  <c r="E54" s="1"/>
  <c r="G119" i="67"/>
  <c r="G13" i="68"/>
  <c r="G11" s="1"/>
  <c r="F22"/>
  <c r="F35" s="1"/>
  <c r="G17" i="67"/>
  <c r="E22" i="68"/>
  <c r="E56" s="1"/>
  <c r="E58" s="1"/>
  <c r="F11"/>
  <c r="E11"/>
  <c r="G56"/>
  <c r="G117" i="67"/>
  <c r="H41"/>
  <c r="G13"/>
  <c r="E11"/>
  <c r="E9" s="1"/>
  <c r="H9"/>
  <c r="G14"/>
  <c r="F113"/>
  <c r="F111" s="1"/>
  <c r="E111"/>
  <c r="E141" s="1"/>
  <c r="F94"/>
  <c r="F92" s="1"/>
  <c r="G113"/>
  <c r="G111" s="1"/>
  <c r="F118"/>
  <c r="F122"/>
  <c r="F62"/>
  <c r="F41" s="1"/>
  <c r="G94"/>
  <c r="G92" s="1"/>
  <c r="F120"/>
  <c r="F40" i="68"/>
  <c r="G62" i="67"/>
  <c r="G41" s="1"/>
  <c r="E62"/>
  <c r="E41" s="1"/>
  <c r="H22" i="68"/>
  <c r="H111" i="67"/>
  <c r="H77"/>
  <c r="G49" i="68"/>
  <c r="F49"/>
  <c r="F16" i="67"/>
  <c r="F11" s="1"/>
  <c r="F9" s="1"/>
  <c r="G116"/>
  <c r="G38" i="68"/>
  <c r="G36" s="1"/>
  <c r="H35" l="1"/>
  <c r="H56"/>
  <c r="H58" s="1"/>
  <c r="E35"/>
  <c r="E48"/>
  <c r="E59"/>
  <c r="G48"/>
  <c r="G54"/>
  <c r="F141" i="67"/>
  <c r="H141"/>
  <c r="F36" i="68"/>
  <c r="G141" i="67"/>
  <c r="E74"/>
  <c r="G11"/>
  <c r="G9" s="1"/>
  <c r="G74" s="1"/>
  <c r="F74"/>
  <c r="H74"/>
  <c r="H59" i="68" l="1"/>
  <c r="F48"/>
  <c r="F54"/>
  <c r="G59"/>
  <c r="F56"/>
  <c r="E64"/>
  <c r="F58" l="1"/>
  <c r="F59"/>
  <c r="G58"/>
  <c r="H62"/>
  <c r="G64"/>
  <c r="F64"/>
  <c r="E62" l="1"/>
  <c r="E71" s="1"/>
  <c r="H71"/>
  <c r="G62" l="1"/>
  <c r="G71" s="1"/>
  <c r="F62"/>
  <c r="F71" s="1"/>
</calcChain>
</file>

<file path=xl/sharedStrings.xml><?xml version="1.0" encoding="utf-8"?>
<sst xmlns="http://schemas.openxmlformats.org/spreadsheetml/2006/main" count="2018" uniqueCount="1023">
  <si>
    <t xml:space="preserve">Квалификациона структура </t>
  </si>
  <si>
    <t>Старосна структура</t>
  </si>
  <si>
    <t>Редни број</t>
  </si>
  <si>
    <t>ВСС</t>
  </si>
  <si>
    <t>ВС</t>
  </si>
  <si>
    <t>ВКВ</t>
  </si>
  <si>
    <t>ССС</t>
  </si>
  <si>
    <t>КВ</t>
  </si>
  <si>
    <t>ПК</t>
  </si>
  <si>
    <t>НК</t>
  </si>
  <si>
    <t>Просечна старост</t>
  </si>
  <si>
    <t>УКУПНО</t>
  </si>
  <si>
    <t>Остало</t>
  </si>
  <si>
    <t xml:space="preserve">Планирано </t>
  </si>
  <si>
    <t>СРЕДСТВА ЗА ПОСЕБНЕ НАМЕНЕ</t>
  </si>
  <si>
    <t>Позиција</t>
  </si>
  <si>
    <t>Спонзорство</t>
  </si>
  <si>
    <t>Донације</t>
  </si>
  <si>
    <t>5. Примљене дивиденде</t>
  </si>
  <si>
    <t>1. Увећање основног капитала</t>
  </si>
  <si>
    <t>Добра</t>
  </si>
  <si>
    <t>Услуге</t>
  </si>
  <si>
    <t>Радови</t>
  </si>
  <si>
    <t>ПАСИВА</t>
  </si>
  <si>
    <t>14</t>
  </si>
  <si>
    <t>24</t>
  </si>
  <si>
    <t>АОП</t>
  </si>
  <si>
    <t xml:space="preserve">Дневнице на службеном путу </t>
  </si>
  <si>
    <t xml:space="preserve">Накнаде трошкова на службеном путу
 </t>
  </si>
  <si>
    <t>ИЗВЕШТАЈ О ТОКОВИМА ГОТОВИНЕ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</si>
  <si>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</si>
  <si>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</si>
  <si>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</si>
  <si>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</si>
  <si>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</si>
  <si>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</si>
  <si>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</si>
  <si>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</si>
  <si>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</si>
  <si>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</si>
  <si>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</si>
  <si>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</si>
  <si>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</si>
  <si>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</si>
  <si>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</si>
  <si>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</si>
  <si>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</si>
  <si>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</si>
  <si>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</si>
  <si>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Опис</t>
  </si>
  <si>
    <t>Износ</t>
  </si>
  <si>
    <t>1</t>
  </si>
  <si>
    <t>Сопствена средства</t>
  </si>
  <si>
    <t>Позајмљена средства</t>
  </si>
  <si>
    <t>2</t>
  </si>
  <si>
    <t>3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</si>
  <si>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</si>
  <si>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</si>
  <si>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</si>
  <si>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</si>
  <si>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</si>
  <si>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</si>
  <si>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</si>
  <si>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</si>
  <si>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</si>
  <si>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</si>
  <si>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</si>
  <si>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ПОЗИЦИЈА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</si>
  <si>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</si>
  <si>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</si>
  <si>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</si>
  <si>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</si>
  <si>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</si>
  <si>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</si>
  <si>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</si>
  <si>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</si>
  <si>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</si>
  <si>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Накнаде члановима скупштине</t>
  </si>
  <si>
    <t>НОВОЗАПОСЛЕНИ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</si>
  <si>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</si>
  <si>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</si>
  <si>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</si>
  <si>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</si>
  <si>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</si>
  <si>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</si>
  <si>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</si>
  <si>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</si>
  <si>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</si>
  <si>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</si>
  <si>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</si>
  <si>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</si>
  <si>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</si>
  <si>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663 и 664</t>
  </si>
  <si>
    <t>13</t>
  </si>
  <si>
    <t>15</t>
  </si>
  <si>
    <t>21</t>
  </si>
  <si>
    <t>22</t>
  </si>
  <si>
    <t>27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</si>
  <si>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</si>
  <si>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</si>
  <si>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</si>
  <si>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</si>
  <si>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</si>
  <si>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</si>
  <si>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</si>
  <si>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</si>
  <si>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</si>
  <si>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</si>
  <si>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</si>
  <si>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</si>
  <si>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</si>
  <si>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</si>
  <si>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</si>
  <si>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</si>
  <si>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</si>
  <si>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I. Приливи готовине из активности инвестирања (1 до 5)</t>
  </si>
  <si>
    <t>II. Одливи готовине из активности инвестирања (1 до 3)</t>
  </si>
  <si>
    <t>563 и 564</t>
  </si>
  <si>
    <t>69-59</t>
  </si>
  <si>
    <t>1. Улагања у развој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</si>
  <si>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</si>
  <si>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</si>
  <si>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</si>
  <si>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</si>
  <si>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</si>
  <si>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</si>
  <si>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</si>
  <si>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</si>
  <si>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</si>
  <si>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</si>
  <si>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</si>
  <si>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</si>
  <si>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</si>
  <si>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</si>
  <si>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</si>
  <si>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</si>
  <si>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</si>
  <si>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</si>
  <si>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</si>
  <si>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</si>
  <si>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</si>
  <si>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</si>
  <si>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</si>
  <si>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</si>
  <si>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</si>
  <si>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</si>
  <si>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</si>
  <si>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</si>
  <si>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</si>
  <si>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</si>
  <si>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</si>
  <si>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</si>
  <si>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</si>
  <si>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</si>
  <si>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</si>
  <si>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</si>
  <si>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</si>
  <si>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</si>
  <si>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</si>
  <si>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</si>
  <si>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</si>
  <si>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</si>
  <si>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</si>
  <si>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</si>
  <si>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</si>
  <si>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</si>
  <si>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</si>
  <si>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</si>
  <si>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</si>
  <si>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</si>
  <si>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</si>
  <si>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</si>
  <si>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</si>
  <si>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</si>
  <si>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</si>
  <si>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</si>
  <si>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</si>
  <si>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</si>
  <si>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</si>
  <si>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 xml:space="preserve">Маса зарада </t>
  </si>
  <si>
    <t>СТАРОЗАПОСЛЕНИ*</t>
  </si>
  <si>
    <t>у 000 динара</t>
  </si>
  <si>
    <t>Структура по полу</t>
  </si>
  <si>
    <t>23</t>
  </si>
  <si>
    <t>Накнаде члановима Комисије за ревизију</t>
  </si>
  <si>
    <t>Накнада председника</t>
  </si>
  <si>
    <t>Број систематизованих радних места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</si>
  <si>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</si>
  <si>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</si>
  <si>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</si>
  <si>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УКУПНО:</t>
  </si>
  <si>
    <t>Пословни приходи</t>
  </si>
  <si>
    <t>План</t>
  </si>
  <si>
    <t>Реализација</t>
  </si>
  <si>
    <t>-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</si>
  <si>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</si>
  <si>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</si>
  <si>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</si>
  <si>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</si>
  <si>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</si>
  <si>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EBITDA</t>
  </si>
  <si>
    <t>Ликвидност</t>
  </si>
  <si>
    <t>Дуг / капитал</t>
  </si>
  <si>
    <t>НАПОМЕНА:</t>
  </si>
  <si>
    <t>Број прималаца накнаде по уговору о привременим и повременим пословима*</t>
  </si>
  <si>
    <t>Број прималаца накнаде по уговору о делу*</t>
  </si>
  <si>
    <t>СУБВЕНЦИЈЕ И ОСТАЛИ ПРИХОДИ ИЗ БУЏЕТА</t>
  </si>
  <si>
    <t>Приход</t>
  </si>
  <si>
    <t>Пренето из буџета</t>
  </si>
  <si>
    <t xml:space="preserve">Неутрошено </t>
  </si>
  <si>
    <t>4 (2-3)</t>
  </si>
  <si>
    <t>Субвенције</t>
  </si>
  <si>
    <t>Остали приходи из буџета*</t>
  </si>
  <si>
    <t>Број прималаца накнаде по основу осталих уговора*</t>
  </si>
  <si>
    <t>Број прималаца накнаде по ауторским уговорима*</t>
  </si>
  <si>
    <t>Број чланова Комисије за ревизију*</t>
  </si>
  <si>
    <t>Број чланова скупштине*</t>
  </si>
  <si>
    <t xml:space="preserve">* број запослених/прималаца/чланова последњег дана извештајног периода </t>
  </si>
  <si>
    <t>Накнаде Надзорног одбора / Скупштине у нето износу</t>
  </si>
  <si>
    <t>Месец</t>
  </si>
  <si>
    <t>Накнаде Надзорног одбора / Скупштине у бруто износу</t>
  </si>
  <si>
    <t>Накнада члана</t>
  </si>
  <si>
    <t>Број чланова</t>
  </si>
  <si>
    <t xml:space="preserve">Укупан износ </t>
  </si>
  <si>
    <t>1+(2*3)</t>
  </si>
  <si>
    <t>Накнаде Комисије за ревизију у нето износу</t>
  </si>
  <si>
    <t>Накнаде Комисије за ревизију у бруто износу</t>
  </si>
  <si>
    <t>Укупно:</t>
  </si>
  <si>
    <t>Структура финансирања</t>
  </si>
  <si>
    <t>Износ према
 извору финансирања</t>
  </si>
  <si>
    <t>Просечна зарада</t>
  </si>
  <si>
    <t>Мушки</t>
  </si>
  <si>
    <t>Женски</t>
  </si>
  <si>
    <t>Р.бр.</t>
  </si>
  <si>
    <t>Група рачуна, рачун</t>
  </si>
  <si>
    <t>П О З И Ц И Ј А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</si>
  <si>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</si>
  <si>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</si>
  <si>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</si>
  <si>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</si>
  <si>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</si>
  <si>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Година повлачења кредита</t>
  </si>
  <si>
    <t>Рок отплате без периода почека</t>
  </si>
  <si>
    <t>Период почека (Grace period)</t>
  </si>
  <si>
    <t>Каматна стопа</t>
  </si>
  <si>
    <t>Да/Не</t>
  </si>
  <si>
    <t>Укупно камата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</si>
  <si>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</si>
  <si>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</si>
  <si>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</si>
  <si>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</si>
  <si>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</si>
  <si>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</si>
  <si>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Укупно услуге:</t>
  </si>
  <si>
    <t>Укупно радови:</t>
  </si>
  <si>
    <t>Укупно добра: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</si>
  <si>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</si>
  <si>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</si>
  <si>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</si>
  <si>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</si>
  <si>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</si>
  <si>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</si>
  <si>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</si>
  <si>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</si>
  <si>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</si>
  <si>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</si>
  <si>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</si>
  <si>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</si>
  <si>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</si>
  <si>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</si>
  <si>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</si>
  <si>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</si>
  <si>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</si>
  <si>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</si>
  <si>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</si>
  <si>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</si>
  <si>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</si>
  <si>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</si>
  <si>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</si>
  <si>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</si>
  <si>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</si>
  <si>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</si>
  <si>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</si>
  <si>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</si>
  <si>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</si>
  <si>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</si>
  <si>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</si>
  <si>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</si>
  <si>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</si>
  <si>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</si>
  <si>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</si>
  <si>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</si>
  <si>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</si>
  <si>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</si>
  <si>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</si>
  <si>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</si>
  <si>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</si>
  <si>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</si>
  <si>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</si>
  <si>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</si>
  <si>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</si>
  <si>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</si>
  <si>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</si>
  <si>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</si>
  <si>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</si>
  <si>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</si>
  <si>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</si>
  <si>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</si>
  <si>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</si>
  <si>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</si>
  <si>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</si>
  <si>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</si>
  <si>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</si>
  <si>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</si>
  <si>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</si>
  <si>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</si>
  <si>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Број чланова надзорног одбора*</t>
  </si>
  <si>
    <t>Накнаде члановима надзорног одбора</t>
  </si>
  <si>
    <t>Број извршилаца</t>
  </si>
  <si>
    <t>…</t>
  </si>
  <si>
    <t>Прилог 1б</t>
  </si>
  <si>
    <t xml:space="preserve"> </t>
  </si>
  <si>
    <t>Запослени</t>
  </si>
  <si>
    <t>Приказ планираних и реализованих индикатора пословања</t>
  </si>
  <si>
    <t>Прилог 14.</t>
  </si>
  <si>
    <t>Средства буџета  (по контима)</t>
  </si>
  <si>
    <t>Прилог 15.</t>
  </si>
  <si>
    <t>Прилог 11.</t>
  </si>
  <si>
    <t>Прилог 7.</t>
  </si>
  <si>
    <t>Прилог 6.</t>
  </si>
  <si>
    <t>Прилог 5.</t>
  </si>
  <si>
    <t>Укупни капитал</t>
  </si>
  <si>
    <t>% одступања реализације од плана</t>
  </si>
  <si>
    <t>% одступања реализације у односу на реализацију претходне године</t>
  </si>
  <si>
    <t>Укупна имовина</t>
  </si>
  <si>
    <t>Инвестиције</t>
  </si>
  <si>
    <t>Просечна  нето зарада = збир свих исплаћених нето зарада у години / 12 / број запослених</t>
  </si>
  <si>
    <t>ROA</t>
  </si>
  <si>
    <t>ROE</t>
  </si>
  <si>
    <t>Оперативни новчани ток</t>
  </si>
  <si>
    <t>% зарада у пословним приходима</t>
  </si>
  <si>
    <t>Кредитно задужење без гаранције државе</t>
  </si>
  <si>
    <t>Кредитно задужење са гаранцијом државе</t>
  </si>
  <si>
    <t>Остали приходи из буџета</t>
  </si>
  <si>
    <t>Укупно приходи из буџета</t>
  </si>
  <si>
    <t>Пренето</t>
  </si>
  <si>
    <t>Број прималаца отпремнине</t>
  </si>
  <si>
    <t>29</t>
  </si>
  <si>
    <t>ПЛАНИРАНА ФИНАНСИЈСКА СРЕДСТВА ЗА НАБАВКУ ДОБАРА, РАДОВА И УСЛУГА</t>
  </si>
  <si>
    <t xml:space="preserve">ПЛАН ИНВЕСТИЦИЈА </t>
  </si>
  <si>
    <t>Назив инвестиције</t>
  </si>
  <si>
    <t>Укупно инвестиције</t>
  </si>
  <si>
    <t xml:space="preserve">План  </t>
  </si>
  <si>
    <t>Нето</t>
  </si>
  <si>
    <t>Реализовано</t>
  </si>
  <si>
    <t>Износ неутрошених средстава из ранијих година   (у односу на претходну)</t>
  </si>
  <si>
    <t>Реализовано (процена)</t>
  </si>
  <si>
    <t>Сектор / Организациона јединица</t>
  </si>
  <si>
    <t>Реализација (процена)</t>
  </si>
  <si>
    <t>Број прималаца јубиларних награда</t>
  </si>
  <si>
    <t>Бруто 1</t>
  </si>
  <si>
    <t>Запослени без пословодства</t>
  </si>
  <si>
    <t>Најнижа зарада</t>
  </si>
  <si>
    <t>Највиша зарада</t>
  </si>
  <si>
    <t>Пословодство</t>
  </si>
  <si>
    <t>Распон исплаћених и планираних зарада</t>
  </si>
  <si>
    <t xml:space="preserve">** позиције од 5 до 29 које се исказују у новчаним јединицама приказати у бруто износу </t>
  </si>
  <si>
    <t xml:space="preserve">A. УПИСАНИ А НЕУПЛАЋЕНИ КАПИТАЛ </t>
  </si>
  <si>
    <t>Б. СТАЛНА ИМОВИНА</t>
  </si>
  <si>
    <t>(0003 + 0009 + 0017 + 0018 + 0028)</t>
  </si>
  <si>
    <t>I. НЕМАТЕРИЈАЛНА ИМОВИНА</t>
  </si>
  <si>
    <t>(0004 + 0005 + 0006 + 0007 + 0008)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</si>
  <si>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</si>
  <si>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</si>
  <si>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3. Гудвил </t>
  </si>
  <si>
    <t>015 и 016</t>
  </si>
  <si>
    <t xml:space="preserve">4. Нематеријална имовина узета у лизинг и нематеријална имовина у припреми </t>
  </si>
  <si>
    <t>5. Аванси за нематеријалну имовину</t>
  </si>
  <si>
    <t>II. НЕКРЕТНИНЕ, ПОСТРОЈЕЊА И ОПРЕМА</t>
  </si>
  <si>
    <t>(0010 + 0011 + 0012 + 0013 + 0014 + 0015 + 0016)</t>
  </si>
  <si>
    <t>020, 021 и 022</t>
  </si>
  <si>
    <t>1. Земљиште и грађевински објекти</t>
  </si>
  <si>
    <t>2. Постројења и опрема</t>
  </si>
  <si>
    <t>3. Инвестиционе некретнине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</si>
  <si>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</si>
  <si>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</si>
  <si>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026 и 028</t>
  </si>
  <si>
    <t>029 (део)</t>
  </si>
  <si>
    <t xml:space="preserve">6. Аванси за некретнине, постројења и опрему у земљи </t>
  </si>
  <si>
    <t xml:space="preserve">7. Аванси за некретнине, постројења и опрему у иностранству </t>
  </si>
  <si>
    <t xml:space="preserve">III. БИОЛОШКА СРЕДСТВА </t>
  </si>
  <si>
    <t>04 и 05</t>
  </si>
  <si>
    <t xml:space="preserve">IV. ДУГОРОЧНИ ФИНАНСИЈСКИ ПЛАСМАНИ И ДУГОРОЧНА ПОТРАЖИВАЊА </t>
  </si>
  <si>
    <t>(0019 + 0020 + 0021 + 0022 + 0023 + 0024 + 0025 + 0026 + 0027)</t>
  </si>
  <si>
    <t>040 (део), 041 (део) и 042 (део)</t>
  </si>
  <si>
    <t>040 (део), 041 (део), 042 (део)</t>
  </si>
  <si>
    <t>2. Учешћа у капиталу која се вреднују методом учешћа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</si>
  <si>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</si>
  <si>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</si>
  <si>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044, 050 (део), 051 (део)</t>
  </si>
  <si>
    <t>045 (део) и 053 (део)</t>
  </si>
  <si>
    <t xml:space="preserve">5. Дугорочни пласмани (дати кредити и зајмови) у земљи </t>
  </si>
  <si>
    <t xml:space="preserve">6. Дугорочни пласмани (дати кредити и зајмови) у иностранству </t>
  </si>
  <si>
    <t xml:space="preserve">8. Откупљене сопствене акције и откупљени сопствени удели </t>
  </si>
  <si>
    <t>048, 052, 054, 055 и 056</t>
  </si>
  <si>
    <t xml:space="preserve">9. Остали дугорочни финансијски пласмани и остала дугорочна потраживања </t>
  </si>
  <si>
    <t>28 (део) осим 288</t>
  </si>
  <si>
    <t xml:space="preserve">V. ДУГОРОЧНА АКТИВНА ВРЕМЕНСКА РАЗГРАНИЧЕЊА </t>
  </si>
  <si>
    <t xml:space="preserve">В. ОДЛОЖЕНА ПОРЕСКА СРЕДСТВА </t>
  </si>
  <si>
    <t xml:space="preserve">Г. ОБРТНА ИМОВИНА </t>
  </si>
  <si>
    <t>(0031 + 0037 + 0038 + 0044 + 0048 + 0057+ 0058)</t>
  </si>
  <si>
    <t>Класа 1, осим групе рачуна 14</t>
  </si>
  <si>
    <t>I. ЗАЛИХЕ (0032 + 0033 + 0034 + 0035 + 0036)</t>
  </si>
  <si>
    <t xml:space="preserve">1. Материјал, резервни делови, алат и ситан инвентар </t>
  </si>
  <si>
    <t>11 и 12</t>
  </si>
  <si>
    <t xml:space="preserve">2. Недовршена производња и готови производи </t>
  </si>
  <si>
    <t xml:space="preserve">3. Роба </t>
  </si>
  <si>
    <t>150, 152 и 154</t>
  </si>
  <si>
    <t>4. Плаћени аванси за залихе и услуге у земљи</t>
  </si>
  <si>
    <t>151, 153 и 155</t>
  </si>
  <si>
    <t xml:space="preserve">5. Плаћени аванси за залихе и услуге у иностранству </t>
  </si>
  <si>
    <t xml:space="preserve">II. СТАЛНА ИМОВИНА КОЈА СЕ ДРЖИ ЗА ПРОДАЈУ И ПРЕСТАНАК ПОСЛОВАЊА </t>
  </si>
  <si>
    <t xml:space="preserve">III. ПОТРАЖИВАЊА ПО ОСНОВУ ПРОДАЈЕ </t>
  </si>
  <si>
    <t>(0039 + 0040 + 0041 + 0042 + 0043)</t>
  </si>
  <si>
    <t xml:space="preserve">1. Потраживања од купаца у земљи </t>
  </si>
  <si>
    <t xml:space="preserve">2. Потраживања од купаца у иностранству </t>
  </si>
  <si>
    <t>200 и 202</t>
  </si>
  <si>
    <t xml:space="preserve">3. Потраживања од матичног, зависних и осталих повезаних лица у земљи </t>
  </si>
  <si>
    <t>201 и 203</t>
  </si>
  <si>
    <t>4. Потраживања од матичног, зависних и осталих повезаних лица у иностранству</t>
  </si>
  <si>
    <t xml:space="preserve">5. Остала потраживања по основу продаје </t>
  </si>
  <si>
    <t>21, 22 и 27</t>
  </si>
  <si>
    <t xml:space="preserve">IV. ОСТАЛА КРАТКОРОЧНА ПОТРАЖИВАЊА </t>
  </si>
  <si>
    <t>(0045 + 0046 + 0047)</t>
  </si>
  <si>
    <t>21, 22 осим 223 и 224, и 27</t>
  </si>
  <si>
    <t xml:space="preserve">1. Остала потраживања </t>
  </si>
  <si>
    <t xml:space="preserve">2. Потраживања за више плаћен порез на добитак </t>
  </si>
  <si>
    <t xml:space="preserve">3. Потраживања по основу преплаћених осталих пореза и доприноса </t>
  </si>
  <si>
    <t xml:space="preserve">V. КРАТКОРОЧНИ ФИНАНСИЈСКИ ПЛАСМАНИ </t>
  </si>
  <si>
    <t>(0049 + 0050 + 0051 + 0052 + 0053 + 0054 + 0055 + 0056)</t>
  </si>
  <si>
    <t xml:space="preserve">1. Краткорочни кредити и пласмани - матично и зависна правна лица </t>
  </si>
  <si>
    <t>232, 234 (део)</t>
  </si>
  <si>
    <t xml:space="preserve">3. Краткорочни кредити, зајмови и пласмани у земљи </t>
  </si>
  <si>
    <t>233, 234 (део)</t>
  </si>
  <si>
    <t xml:space="preserve">4. Kраткорочни кредити, зајмови и пласмани у иностранству </t>
  </si>
  <si>
    <t xml:space="preserve">5. Хартије од вредности које се вреднују по амортизованој вредности </t>
  </si>
  <si>
    <t>236 (део)</t>
  </si>
  <si>
    <t xml:space="preserve">7. Откупљене сопствене акције и откупљени сопствени удели </t>
  </si>
  <si>
    <t>236 (део), 238 и 239</t>
  </si>
  <si>
    <t xml:space="preserve">8. Остали краткорочни финансијски пласмани </t>
  </si>
  <si>
    <t xml:space="preserve">VI. ГОТОВИНА И ГОТОВИНСКИ ЕКВИВАЛЕНТИ </t>
  </si>
  <si>
    <t>28 (део), осим 288</t>
  </si>
  <si>
    <t xml:space="preserve">VII. КРАТКОРОЧНА АКТИВНА ВРЕМЕНСКА РАЗГРАНИЧЕЊА </t>
  </si>
  <si>
    <t xml:space="preserve">Ђ. ВАНБИЛАНСНА АКТИВА 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</si>
  <si>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</si>
  <si>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</si>
  <si>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</si>
  <si>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</si>
  <si>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</si>
  <si>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</si>
  <si>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</si>
  <si>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</si>
  <si>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>дуговни салдо рачуна 331, 332, 333, 334, 335, 336 и 337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</si>
  <si>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</si>
  <si>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</si>
  <si>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</si>
  <si>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</si>
  <si>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</si>
  <si>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</si>
  <si>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</si>
  <si>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</si>
  <si>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</si>
  <si>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</si>
  <si>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</si>
  <si>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</si>
  <si>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</si>
  <si>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</si>
  <si>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</si>
  <si>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</si>
  <si>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</si>
  <si>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</si>
  <si>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</si>
  <si>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</si>
  <si>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</si>
  <si>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</si>
  <si>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</si>
  <si>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</si>
  <si>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</si>
  <si>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</si>
  <si>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</si>
  <si>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</si>
  <si>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</si>
  <si>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</si>
  <si>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</si>
  <si>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</si>
  <si>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</si>
  <si>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</si>
  <si>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</si>
  <si>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</si>
  <si>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</si>
  <si>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</si>
  <si>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</si>
  <si>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</si>
  <si>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</si>
  <si>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</si>
  <si>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</si>
  <si>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</si>
  <si>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</si>
  <si>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</si>
  <si>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</si>
  <si>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</si>
  <si>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</si>
  <si>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</si>
  <si>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</si>
  <si>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</si>
  <si>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</si>
  <si>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</si>
  <si>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</si>
  <si>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</si>
  <si>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</si>
  <si>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</si>
  <si>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</si>
  <si>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</si>
  <si>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 xml:space="preserve">1. Остале краткорочне обавезе </t>
  </si>
  <si>
    <t>47,48 осим 481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</si>
  <si>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</si>
  <si>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</si>
  <si>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</si>
  <si>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</si>
  <si>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</si>
  <si>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</si>
  <si>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</si>
  <si>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</si>
  <si>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Д. УКУПНА АКТИВА = ПОСЛОВНА ИМОВИНА (0001 + 0002 + 0029 + 0030)</t>
  </si>
  <si>
    <t>Прилог 1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</si>
  <si>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</si>
  <si>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</si>
  <si>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</si>
  <si>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</si>
  <si>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</si>
  <si>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</si>
  <si>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</si>
  <si>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</si>
  <si>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</si>
  <si>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</si>
  <si>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</si>
  <si>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</si>
  <si>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</si>
  <si>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</si>
  <si>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</si>
  <si>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</si>
  <si>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</si>
  <si>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</si>
  <si>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</si>
  <si>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</si>
  <si>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</si>
  <si>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</si>
  <si>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</si>
  <si>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</si>
  <si>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</si>
  <si>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</si>
  <si>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</si>
  <si>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</si>
  <si>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</si>
  <si>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</si>
  <si>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</si>
  <si>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</si>
  <si>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</si>
  <si>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</si>
  <si>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</si>
  <si>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</si>
  <si>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</si>
  <si>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</si>
  <si>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</si>
  <si>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</si>
  <si>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</si>
  <si>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</si>
  <si>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</si>
  <si>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</si>
  <si>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</si>
  <si>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</si>
  <si>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</si>
  <si>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</si>
  <si>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</si>
  <si>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</si>
  <si>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</si>
  <si>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</si>
  <si>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</si>
  <si>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</si>
  <si>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</si>
  <si>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</si>
  <si>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</si>
  <si>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</si>
  <si>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</si>
  <si>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</si>
  <si>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</si>
  <si>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</si>
  <si>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</si>
  <si>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</si>
  <si>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</si>
  <si>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</si>
  <si>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</si>
  <si>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</si>
  <si>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</si>
  <si>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</si>
  <si>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</si>
  <si>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t>(1045 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1046 + 1047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</si>
  <si>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</si>
  <si>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</si>
  <si>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</si>
  <si>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</si>
  <si>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 xml:space="preserve">II. ОДЛОЖЕНИ ПОРЕСКИХ РАСХОДИ ПЕРИОДА 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</si>
  <si>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</si>
  <si>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</si>
  <si>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</si>
  <si>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</si>
  <si>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</si>
  <si>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</si>
  <si>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</si>
  <si>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</si>
  <si>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</si>
  <si>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</si>
  <si>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</si>
  <si>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</si>
  <si>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Прилог 2</t>
  </si>
  <si>
    <t>722 дуг. салдо</t>
  </si>
  <si>
    <t>722 пот. салдо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</si>
  <si>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</si>
  <si>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</si>
  <si>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</si>
  <si>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</si>
  <si>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</si>
  <si>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</si>
  <si>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</si>
  <si>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</si>
  <si>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</si>
  <si>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</si>
  <si>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</si>
  <si>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</si>
  <si>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</si>
  <si>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</si>
  <si>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</si>
  <si>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</si>
  <si>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ГОТОВИНИЕ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</si>
  <si>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</si>
  <si>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</si>
  <si>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</si>
  <si>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</si>
  <si>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</si>
  <si>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</si>
  <si>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</si>
  <si>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</si>
  <si>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</si>
  <si>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</si>
  <si>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</si>
  <si>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</si>
  <si>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</si>
  <si>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</si>
  <si>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</si>
  <si>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</si>
  <si>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</si>
  <si>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</si>
  <si>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</si>
  <si>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</si>
  <si>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</si>
  <si>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</si>
  <si>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</si>
  <si>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t xml:space="preserve">Г. СВЕГА ПРИЛИВ ГОТОВИНЕ </t>
    </r>
    <r>
      <rPr>
        <sz val="9"/>
        <rFont val="Arial"/>
        <family val="2"/>
      </rPr>
      <t>(3001 + 3017 + 3029)</t>
    </r>
  </si>
  <si>
    <r>
      <t xml:space="preserve">Д. СВЕГА ОДЛИВ ГОТОВИНЕ </t>
    </r>
    <r>
      <rPr>
        <sz val="9"/>
        <rFont val="Arial"/>
        <family val="2"/>
      </rPr>
      <t>(3006 + 3023 + 3037)</t>
    </r>
  </si>
  <si>
    <r>
      <t xml:space="preserve">Ђ. НЕТО ПРИЛИВ ГОТОВИНЕ </t>
    </r>
    <r>
      <rPr>
        <sz val="9"/>
        <rFont val="Arial"/>
        <family val="2"/>
      </rPr>
      <t>(3048 - 3049) ≥ 0</t>
    </r>
  </si>
  <si>
    <r>
      <t xml:space="preserve">E. НЕТО ОДЛИВ ГОТОВИНЕ </t>
    </r>
    <r>
      <rPr>
        <sz val="9"/>
        <rFont val="Arial"/>
        <family val="2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</si>
  <si>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</si>
  <si>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</si>
  <si>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</si>
  <si>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</si>
  <si>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Прилог 1а</t>
  </si>
  <si>
    <t>2022. година</t>
  </si>
  <si>
    <t>Циљеви јавног предузећа са кључним индикаторима остварења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</si>
  <si>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</si>
  <si>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</si>
  <si>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</si>
  <si>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</si>
  <si>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</si>
  <si>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Активност за достизање циља</t>
  </si>
  <si>
    <t>Ниска вероватноћа</t>
  </si>
  <si>
    <t>Низак утицај</t>
  </si>
  <si>
    <t>Умерена вероватноћа</t>
  </si>
  <si>
    <t>Умерен утицај</t>
  </si>
  <si>
    <t>Висока вероватноћа</t>
  </si>
  <si>
    <t>Висок утицај</t>
  </si>
  <si>
    <t>Ризик</t>
  </si>
  <si>
    <t>Вероватноћа ризика                    (1)</t>
  </si>
  <si>
    <t>Утицај ризика                            (2)</t>
  </si>
  <si>
    <t>Укупно                                     (3)</t>
  </si>
  <si>
    <t>Избор</t>
  </si>
  <si>
    <t>Вероватноћа</t>
  </si>
  <si>
    <t>Утицај</t>
  </si>
  <si>
    <t>3=1*2</t>
  </si>
  <si>
    <t>Ефекат ризика</t>
  </si>
  <si>
    <t>Колона "Вероватноћа ризика" се попуњава по следећој шеми избором из падајућег менија:</t>
  </si>
  <si>
    <t>Број 1 - Ниска вероватноћа</t>
  </si>
  <si>
    <t>Број 2 - Умерена вероватноћа</t>
  </si>
  <si>
    <t>Број 3 - Висока вероватноћа</t>
  </si>
  <si>
    <t>Колона "Утицај ризика" се попуњава по следећој шеми избором из падајућег менија:</t>
  </si>
  <si>
    <t>Број 1 - Низак утицај</t>
  </si>
  <si>
    <t>Број 2 - Умерен утицај</t>
  </si>
  <si>
    <t>Број 3 - Висок утицај</t>
  </si>
  <si>
    <t>Колона "Укупно" се попуњава аутоматски</t>
  </si>
  <si>
    <t>Прилог 3</t>
  </si>
  <si>
    <t>Процењен финансијски ефекат у случају настанка ризика                                (у 000 дин)</t>
  </si>
  <si>
    <t>Планиране активности у случају појаве ризика</t>
  </si>
  <si>
    <t>2023. година</t>
  </si>
  <si>
    <t>Прилог 4</t>
  </si>
  <si>
    <t>Прилог 5а</t>
  </si>
  <si>
    <r>
      <rPr>
        <b/>
        <sz val="10"/>
        <rFont val="Arial"/>
        <family val="2"/>
      </rPr>
      <t>ROA</t>
    </r>
    <r>
      <rPr>
        <sz val="10"/>
        <rFont val="Arial"/>
        <family val="2"/>
      </rPr>
      <t xml:space="preserve"> (Return on Assets) - Стопа приноса средстава рачуна се: (нето добит / укупна средства ) *100</t>
    </r>
  </si>
  <si>
    <r>
      <rPr>
        <b/>
        <sz val="10"/>
        <rFont val="Arial"/>
        <family val="2"/>
      </rPr>
      <t>ROE</t>
    </r>
    <r>
      <rPr>
        <sz val="10"/>
        <rFont val="Arial"/>
        <family val="2"/>
      </rPr>
      <t xml:space="preserve"> (Return on Еquity) - Стопа приноса капитала рачуна се: (нето добит / капитал)*100</t>
    </r>
  </si>
  <si>
    <r>
      <rPr>
        <b/>
        <sz val="10"/>
        <rFont val="Arial"/>
        <family val="2"/>
      </rPr>
      <t>Оперативни новчани ток</t>
    </r>
    <r>
      <rPr>
        <sz val="10"/>
        <rFont val="Arial"/>
        <family val="2"/>
      </rPr>
      <t xml:space="preserve"> - новчани ток из пословних активности </t>
    </r>
  </si>
  <si>
    <r>
      <rPr>
        <b/>
        <sz val="10"/>
        <rFont val="Arial"/>
        <family val="2"/>
      </rPr>
      <t>Ликвидност</t>
    </r>
    <r>
      <rPr>
        <sz val="10"/>
        <rFont val="Arial"/>
        <family val="2"/>
      </rPr>
      <t xml:space="preserve"> представља однос (обртна средства / краткорочне обавезе)*100.</t>
    </r>
  </si>
  <si>
    <r>
      <rPr>
        <b/>
        <sz val="10"/>
        <rFont val="Arial"/>
        <family val="2"/>
      </rPr>
      <t>% зарада у пословним приходима</t>
    </r>
    <r>
      <rPr>
        <sz val="10"/>
        <rFont val="Arial"/>
        <family val="2"/>
      </rPr>
      <t xml:space="preserve"> - (Трошкови зарада, накнада зарада и остали лични расходи / пословни приходи)*100</t>
    </r>
  </si>
  <si>
    <r>
      <rPr>
        <b/>
        <sz val="10"/>
        <rFont val="Arial"/>
        <family val="2"/>
      </rPr>
      <t>Дуг / капитал</t>
    </r>
    <r>
      <rPr>
        <sz val="10"/>
        <rFont val="Arial"/>
        <family val="2"/>
      </rPr>
      <t xml:space="preserve"> представља однос укупног дуга (дугорочна резервисања и обавезе, одложене пореске обавезе и краткорочна резервисања и краткорочне обавезе) и капитала (укупна ставка из пасиве биланса стања) *100.</t>
    </r>
  </si>
  <si>
    <t>Прилог 5б</t>
  </si>
  <si>
    <t>Прилог 8.</t>
  </si>
  <si>
    <t>Надзорни одбор /Скупштина</t>
  </si>
  <si>
    <t>Прилог 10</t>
  </si>
  <si>
    <t>Прилог 11a</t>
  </si>
  <si>
    <t>Стање кредитне задужености у оригиналној валути
на дан 31.12.2022. године</t>
  </si>
  <si>
    <t>Прилог 16.</t>
  </si>
  <si>
    <t>Прилог 17.</t>
  </si>
  <si>
    <t>2024. година</t>
  </si>
  <si>
    <t>30</t>
  </si>
  <si>
    <t>Трошкови стручног усавршавања запослених</t>
  </si>
  <si>
    <t>1. Учешћа у капиталу правних лица (осим учешћа у капиталу која се вреднују методом учешћа)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</si>
  <si>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</si>
  <si>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7. Дугорочна финансијска улагања (хартије од вредности које се вреднују по амортизованој вредности) </t>
  </si>
  <si>
    <t xml:space="preserve">6. Финансијска средства која се вреднују по фер вредности кроз Биланс успеха </t>
  </si>
  <si>
    <t xml:space="preserve">5. Дугорочни кредити, зајмови и обавезе по основу лизинга у иностранству </t>
  </si>
  <si>
    <t xml:space="preserve">8. Остали одливи из пословних активности </t>
  </si>
  <si>
    <t xml:space="preserve">7. Остале краткорочне обавезе </t>
  </si>
  <si>
    <t xml:space="preserve">4. Oстали приливи из редовног пословања 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</si>
  <si>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сл.).</t>
  </si>
  <si>
    <t>00</t>
  </si>
  <si>
    <t>01</t>
  </si>
  <si>
    <t>010</t>
  </si>
  <si>
    <t>013</t>
  </si>
  <si>
    <t>017</t>
  </si>
  <si>
    <t>02</t>
  </si>
  <si>
    <t>023</t>
  </si>
  <si>
    <t>024</t>
  </si>
  <si>
    <t xml:space="preserve">5. Остале некретнине, постројења и опрема и улагања на туђим некретнинама, постројењима и опреми </t>
  </si>
  <si>
    <t>03</t>
  </si>
  <si>
    <t>046</t>
  </si>
  <si>
    <t>047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</si>
  <si>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</si>
  <si>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VI. НЕРЕАЛИЗОВАНИ ГУБИЦИ ПО ОСНОВУ ФИНАНСИЈСКИХ СРЕДСТАВА И ДРУГИХ КОМПОНЕНТИ ОСТАЛОГ СВЕОБУХВАТНОГ РЕЗУЛТАТА </t>
  </si>
  <si>
    <t>40, осим 400 и 404</t>
  </si>
  <si>
    <t>44, 45 и 46 осим 467</t>
  </si>
  <si>
    <t xml:space="preserve">2. Обавезе по основу пореза на додату вредност и осталих јавних прихода </t>
  </si>
  <si>
    <t xml:space="preserve">Б. ТОКОВИ ГОТОВИНЕ ИЗ АКТИВНОСТИ ИНВЕСТИРАЊА </t>
  </si>
  <si>
    <t xml:space="preserve">2. Краткорочни кредити и пласмани - остала повезана правна  лица 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</si>
  <si>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</si>
  <si>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52, осим 520 и 521</t>
  </si>
  <si>
    <t xml:space="preserve">II. НЕТО ДОБИТАК КОЈИ ПРИПАДА МАТИЧНОМ ПРАВНОМ ЛИЦУ </t>
  </si>
  <si>
    <t xml:space="preserve">И. НЕГАТИВНЕ КУРСНЕ РАЗЛИКЕ ПО ОСНОВУ ПРЕРАЧУНА ГОТОВИНЕ </t>
  </si>
  <si>
    <t>Прилог 11б</t>
  </si>
  <si>
    <t>правни сектор</t>
  </si>
  <si>
    <t>финансијски сектор</t>
  </si>
  <si>
    <t>сектор директора</t>
  </si>
  <si>
    <t>технички сектор</t>
  </si>
  <si>
    <t>служба за заштиту и исправност воде</t>
  </si>
  <si>
    <t>Пензија</t>
  </si>
  <si>
    <t>Уговор о раду</t>
  </si>
  <si>
    <t>Радни однос на одређено време</t>
  </si>
  <si>
    <t>КВАКИТЕТ УСЛУГА</t>
  </si>
  <si>
    <t>ОПРЕМА ЗА РАД</t>
  </si>
  <si>
    <t>РАДНЕ НАВИКЕ</t>
  </si>
  <si>
    <t>ЗНАЊЕ И ИСКУСТВО</t>
  </si>
  <si>
    <t>ПОШТОВАЊЕ ЗАКОНСКЕ РЕГУЛАТИВЕ</t>
  </si>
  <si>
    <t>СУДСКИ СПОРОВИ</t>
  </si>
  <si>
    <t>ПРИЈАВА НАДЛЕЖНОМ ОРГАНУ</t>
  </si>
  <si>
    <t>ЗАМЕНА ПОСТОЈЕЋЕ</t>
  </si>
  <si>
    <t>ЕДУКАЦИЈА ЗАПОСЛЕНИХ</t>
  </si>
  <si>
    <t>ПРОМЕНА МЕРНИХ ИНСТРУМЕНАТА-ВОДОМЕРА, КОНТРОЛА КВАЛИТЕТА ВОДЕ</t>
  </si>
  <si>
    <t>КАЗНЕ ИЛИ СУНСПЕНЗИЈЕ ЗАПОСЛЕНОГ</t>
  </si>
  <si>
    <t>ПОРАСТ КВАЛИТЕТА УСЛУГА-РЕДОВНО СНАБДЕВАЊЕ КОРИСНИКА ВОДОМ, ПОРАСТ БРОЈАКОРИСНИКА НАШИХ УСЛУГА, ЗАШТИТА ЖИВОТНЕ И РАДНЕ СРЕДИНЕ</t>
  </si>
  <si>
    <t>ПАРТНЕРСТВО И ПОВЕРЕЊЕ ЛОКАЛНЕ САМОУПРАВЕ</t>
  </si>
  <si>
    <t>ДОБРИ ФИНАНСИЈСКИ РЕЗУЛТАТИ, ИНВЕСТИЦИЈЕ У НОВА ЗНАЊА, ТЕХНОЛОГИЈУ И ОПРЕМЕ</t>
  </si>
  <si>
    <t>ПОВЕЋАЊЕ ПРИХОДА НА НИВОУ ПРЕДУЗЕЋА</t>
  </si>
  <si>
    <t>ОСТВАРИВАЊЕ ЦИЉЕВА ПРЕДУЗЕЋА, ПОСЕБНО ОНИХ КОЈИ СЕ ОДНОСЕ НА НИВО ПРОЦЕСА, УСЛУГА И ОРГАНИЗАЦИЈЕ И ЦЕЛИНЕ</t>
  </si>
  <si>
    <t>ЗАДОВОЊСТВО ЗАПОСЛЕНИХ И ЊИХОВ ДОПРИНОС РЕАЛИЗАЦИЈИ ОВИХ ЦИЊЕВА</t>
  </si>
  <si>
    <t>ПОСЛОВАЊЕ У СКЛАДУ СА УСПОСТАВЊЕНИМ СИСТЕМОМ ФИНАНСИЈСКОГ УПРАВЉАЊА И КОНТРОЛЕ</t>
  </si>
  <si>
    <t>Електрична енергија</t>
  </si>
  <si>
    <t>Водоводни и канализациони материјал</t>
  </si>
  <si>
    <t>Пумпе</t>
  </si>
  <si>
    <t>Хлор</t>
  </si>
  <si>
    <t>Канцеларијски материјал</t>
  </si>
  <si>
    <t>Грађевински материјал</t>
  </si>
  <si>
    <t>ХТЗ опрема</t>
  </si>
  <si>
    <t>Гориво</t>
  </si>
  <si>
    <t>10.</t>
  </si>
  <si>
    <t>Пелет</t>
  </si>
  <si>
    <t>11.</t>
  </si>
  <si>
    <t>12.</t>
  </si>
  <si>
    <t>Сервисирање пумпи</t>
  </si>
  <si>
    <t>Сервисирање водомера</t>
  </si>
  <si>
    <t>Анализа воде за пиће</t>
  </si>
  <si>
    <t>Комуналне услуге-набавка воде од БВК</t>
  </si>
  <si>
    <t>Осигурање лица од несрећног случаја</t>
  </si>
  <si>
    <t>Осигурање возила</t>
  </si>
  <si>
    <t>Услуге фиксне телефоније</t>
  </si>
  <si>
    <t>Услуге мобилне телефоније</t>
  </si>
  <si>
    <t>Ревизија финансијских извештаја</t>
  </si>
  <si>
    <t>Адвокатске услуге</t>
  </si>
  <si>
    <t>13.</t>
  </si>
  <si>
    <t>Услуге судског извршитеља</t>
  </si>
  <si>
    <t>14.</t>
  </si>
  <si>
    <t>Одржавање програма за рачунаре</t>
  </si>
  <si>
    <t>15.</t>
  </si>
  <si>
    <t>16.</t>
  </si>
  <si>
    <t>Транспортне услуге</t>
  </si>
  <si>
    <t>Превоз радника</t>
  </si>
  <si>
    <t>МАЊИ БРОЈ РЕКЛАМАЦИЈА</t>
  </si>
  <si>
    <t>БОЉИ ТЕХН.УСЛ.</t>
  </si>
  <si>
    <t>РАЗНИ ВИД.ОБУКЕ</t>
  </si>
  <si>
    <t>БОЉА НАПЛАТА</t>
  </si>
  <si>
    <t>ИНТЕРНА КОНТРОЛА</t>
  </si>
  <si>
    <t>ПЕРИОДИЧНА КОНТРОЛА</t>
  </si>
  <si>
    <t>0</t>
  </si>
  <si>
    <t>2025. година</t>
  </si>
  <si>
    <t>Стање на дан 31.12.2022.</t>
  </si>
  <si>
    <t>Стање кредитне задужености у динарима
на дан 31.12.2022.
године</t>
  </si>
  <si>
    <t>Стање кредитне задужености у оригиналној валути
на дан 31.12.2023. године</t>
  </si>
  <si>
    <t>Стање кредитне задужености у динарима
на дан 31.12.2023. године</t>
  </si>
  <si>
    <t>KOD REBALANSA</t>
  </si>
  <si>
    <t>Стручна литература</t>
  </si>
  <si>
    <t>Фреквентни регулатори са орманима</t>
  </si>
  <si>
    <t>ПТТ услуге-маркице</t>
  </si>
  <si>
    <t>Видео надзор и интернет</t>
  </si>
  <si>
    <t>Санитарни преглед радника</t>
  </si>
  <si>
    <t>Трошкови оглашавања</t>
  </si>
  <si>
    <t>Грађевински радови</t>
  </si>
  <si>
    <t>СТАРОЗАПОСЛЕНИ**</t>
  </si>
  <si>
    <t xml:space="preserve">* исплата са проценом до краја године </t>
  </si>
  <si>
    <t>Реализовано закључно са 31.12.2023. године</t>
  </si>
  <si>
    <t>Прилог 9.</t>
  </si>
  <si>
    <t xml:space="preserve">До 30 година </t>
  </si>
  <si>
    <t xml:space="preserve">30 до 40  </t>
  </si>
  <si>
    <t xml:space="preserve">40 до 50 </t>
  </si>
  <si>
    <t xml:space="preserve">50 до 60 </t>
  </si>
  <si>
    <t xml:space="preserve">Преко 60 </t>
  </si>
  <si>
    <t>Структура по времену у радном односу</t>
  </si>
  <si>
    <t>5 до 10</t>
  </si>
  <si>
    <t>10 до 15</t>
  </si>
  <si>
    <t>15 до 20</t>
  </si>
  <si>
    <t>20 до 25</t>
  </si>
  <si>
    <t>25 до 30</t>
  </si>
  <si>
    <t>30 до 35</t>
  </si>
  <si>
    <t>Преко 35</t>
  </si>
  <si>
    <t>ПОСЛОВОДСТВО</t>
  </si>
  <si>
    <t>Прилог 13.</t>
  </si>
  <si>
    <t>Прилог 12.</t>
  </si>
  <si>
    <t>Датум прве отплате</t>
  </si>
  <si>
    <t>Број отплата током једне године</t>
  </si>
  <si>
    <t xml:space="preserve"> План плаћања по кредиту за 2023. годину  у динарима</t>
  </si>
  <si>
    <t>Укупно главница</t>
  </si>
  <si>
    <t xml:space="preserve">Пословни ризици и план управљања ризицима                                                                                           </t>
  </si>
  <si>
    <t>УТУЖЕЊЕ У ЗАКОНСКОМ РОКУ</t>
  </si>
  <si>
    <t>495(део)</t>
  </si>
  <si>
    <t>2022. година реализација</t>
  </si>
  <si>
    <t>2023. година реализација (процена)</t>
  </si>
  <si>
    <t>План 2024. година</t>
  </si>
  <si>
    <t>Стање на дан 31.12.2023.</t>
  </si>
  <si>
    <t>План на дан 31.12.2024.</t>
  </si>
  <si>
    <t>БИЛАНС СТАЊА  на дан 31.12.2024. године</t>
  </si>
  <si>
    <t>Број на дан 31.12.2024.</t>
  </si>
  <si>
    <t>Број запослених 31.12.2024.</t>
  </si>
  <si>
    <t>Стање на дан 31.12.2024. године</t>
  </si>
  <si>
    <t>2026. година</t>
  </si>
  <si>
    <t>ЗАДОВОЉСТВО  КОРИСНИКА НАШИМ УСЛУГА И ДРУГИХ ЗАИНТЕРЕСОВАНИХ СТРАНА</t>
  </si>
  <si>
    <t>БОЉА САРАДЊА</t>
  </si>
  <si>
    <t>ВЕЋА  АНГЖОВАЊЕ ЗАПОСЛ.</t>
  </si>
  <si>
    <t>УВЕЋАНЕ ЗАРАДА</t>
  </si>
  <si>
    <t>КОНТРОЛА ФИНАНСИЈ.ПОСЛ.</t>
  </si>
  <si>
    <t>Г. СВЕГА ПРИЛИВ ГОТОВИНЕ (3001 + 3017 + 3029)</t>
  </si>
  <si>
    <t>Д. СВЕГА ОДЛИВ ГОТОВИНЕ (3006 + 3023 + 3037)</t>
  </si>
  <si>
    <t>Ђ. НЕТО ПРИЛИВ ГОТОВИНЕ (3048 - 3049) ≥ 0</t>
  </si>
  <si>
    <t>E. НЕТО ОДЛИВ ГОТОВИНЕ (3049 - 3048) ≥ 0</t>
  </si>
  <si>
    <t>Уља и мазива</t>
  </si>
  <si>
    <t>Резервни делови за одржавање возила</t>
  </si>
  <si>
    <t>Ауто гуме</t>
  </si>
  <si>
    <t>Материјал за хигијену</t>
  </si>
  <si>
    <t>Електро материјал</t>
  </si>
  <si>
    <t>Рекламни материјал</t>
  </si>
  <si>
    <t>17.</t>
  </si>
  <si>
    <t>Штампани материјал-обрасци</t>
  </si>
  <si>
    <t>18.</t>
  </si>
  <si>
    <t>19.</t>
  </si>
  <si>
    <t>Трошкови алата и прибора</t>
  </si>
  <si>
    <t>20.</t>
  </si>
  <si>
    <t>21.</t>
  </si>
  <si>
    <t>Рачунарска опрема</t>
  </si>
  <si>
    <t>22.</t>
  </si>
  <si>
    <t>Одржавање возила и машина</t>
  </si>
  <si>
    <t>Стручно образовање радника</t>
  </si>
  <si>
    <t>Дезинфекција дератизац. и дезинсекција</t>
  </si>
  <si>
    <t>23.</t>
  </si>
  <si>
    <t>Услуге из области безбедности и ЗНР</t>
  </si>
  <si>
    <t>24.</t>
  </si>
  <si>
    <t>Услуге саветовања из Јавних набавки</t>
  </si>
  <si>
    <t>25.</t>
  </si>
  <si>
    <t>Реализација (процена) на дан 31.12.2024.</t>
  </si>
  <si>
    <t>План
01.01-31.12.2024.</t>
  </si>
  <si>
    <t>Реализација (процена)
01.01-31.12.2024.</t>
  </si>
  <si>
    <t>2027. година</t>
  </si>
  <si>
    <t>План                  31.03.2025.</t>
  </si>
  <si>
    <t>План             30.06.2025.</t>
  </si>
  <si>
    <t>План              30.09.2025.</t>
  </si>
  <si>
    <t>План            31.12.2025.</t>
  </si>
  <si>
    <t>План 
01.01-31.03.2025.</t>
  </si>
  <si>
    <t>План
01.01-30.06.2025.</t>
  </si>
  <si>
    <t>План 
01.01-30.09.2025.</t>
  </si>
  <si>
    <t>План 
01.01-31.12.2025.</t>
  </si>
  <si>
    <t xml:space="preserve"> 01.01-31.12.2024. године</t>
  </si>
  <si>
    <t>План за период 01.01-31.12.2025 године</t>
  </si>
  <si>
    <t>01.01. до 31.03.25.</t>
  </si>
  <si>
    <t>01.01. до 30.06.25.</t>
  </si>
  <si>
    <t>01.01. до 30.09.25.</t>
  </si>
  <si>
    <t>01.01. до 31.12.25.</t>
  </si>
  <si>
    <t xml:space="preserve">План 
01.01-31.12.2024. </t>
  </si>
  <si>
    <t xml:space="preserve">Реализација (процена) 
01.01-31.12.2024. </t>
  </si>
  <si>
    <t>План
01.01-31.03.2025.</t>
  </si>
  <si>
    <t>План
01.01-30.09.2025.</t>
  </si>
  <si>
    <t>Број на дан 31.12.2025.</t>
  </si>
  <si>
    <t>Број запослених 31.12.2025.</t>
  </si>
  <si>
    <t>Одлив кадрова у периоду 
01.01-31.03.2025.</t>
  </si>
  <si>
    <t>Стање на дан 30.06.2025. године</t>
  </si>
  <si>
    <t>Одлив кадрова у периоду 
01.07-30.09.2025.</t>
  </si>
  <si>
    <t>Пријем кадрова у периоду 
01.01-31.03.2025.</t>
  </si>
  <si>
    <t>Стање на дан 31.03.2025. године</t>
  </si>
  <si>
    <t>Стање на дан 30.09.2025. године</t>
  </si>
  <si>
    <t>Одлив кадрова у периоду 
01.04-30.06.2025.</t>
  </si>
  <si>
    <t>Одлив кадрова у периоду 
01.10-31.12.2025.</t>
  </si>
  <si>
    <t>Пријем кадрова у периоду 
01.04-30.06.2025.</t>
  </si>
  <si>
    <t>Пријем кадрова у периоду 
01.10-31.12.2025.</t>
  </si>
  <si>
    <t>Стање на дан 31.12.2025. године</t>
  </si>
  <si>
    <t>Пријем кадрова у периоду 
01.07-30.09.2025.</t>
  </si>
  <si>
    <t>Исплаћена маса за зараде, број запослених и просечна зарада по месецима за 2024. годину*- Бруто 1</t>
  </si>
  <si>
    <t xml:space="preserve">Планирана маса за зараде, број запослених и просечна зарада по месецима за 2025. годину - Бруто 1 </t>
  </si>
  <si>
    <t>Планирана маса за зараде увећана за доприносе на зараде, број запослених и просечна зарада по месецима за 2025. годину - Бруто 2</t>
  </si>
  <si>
    <t>Исплаћена у 2024. години</t>
  </si>
  <si>
    <t>Планирана у 2025. години</t>
  </si>
  <si>
    <t>Исплаћена маса за зараде, број запослених и просечна зарада по месецима                                                                                                                                               од 01.01.2025. до 31.12.2025. године - Бруто 1</t>
  </si>
  <si>
    <t>*старозапослени у 2023. години су они запослени који су били у радном односу у предузећу у децембру 2025. године</t>
  </si>
  <si>
    <t>Надзорни одбор / Скупштина                               реализација 2024. година</t>
  </si>
  <si>
    <t>Надзорни одбор / Скупштина                                                          план 2025. година</t>
  </si>
  <si>
    <t>Надзорни одбор / Скупштина                                            реализација 2024. година</t>
  </si>
  <si>
    <t>Надзорни одбор / Скупштина                                                            план 2025. година</t>
  </si>
  <si>
    <t>План 2025. година</t>
  </si>
  <si>
    <t>Стање на дан 31.12.2024.</t>
  </si>
  <si>
    <t xml:space="preserve"> 2024. година</t>
  </si>
  <si>
    <t xml:space="preserve"> 2024. година реализација (процена)</t>
  </si>
  <si>
    <t>Напомена: У последњој колони код % одступања реализације у односу на реализацију претходне године, пореде се план за 2025. годину и реализација из 2024. године.</t>
  </si>
  <si>
    <t>БИЛАНС СТАЊА  на дан 31.12.2025. године</t>
  </si>
  <si>
    <t>у периоду од 01.01. до 31.12.2025. године</t>
  </si>
  <si>
    <t>Број запослених по секторима / организационим јединицама на дан 31.12.2025. године</t>
  </si>
  <si>
    <t>*старозапослени у 2025. години су они запослени који су били у радном односу у предузећу у децембру 2024. године</t>
  </si>
  <si>
    <t>Исплаћена маса за зараде увећана за доприносе на зараде, број запослених и просечна зарада по месецима                                                                                     од 01.01.2025. до 31.12. 2025. године - Бруто 2</t>
  </si>
  <si>
    <t>Комисија за ревизију                                                реализација 2024. година</t>
  </si>
  <si>
    <t>Комисија за ревизију                                                           план 2025. година</t>
  </si>
  <si>
    <t>Комисија за ревизију                                                 реализација 2024. година</t>
  </si>
  <si>
    <t>Комисија за ревизију                                                         план 2025. година</t>
  </si>
  <si>
    <t xml:space="preserve">План                                2026. година                 </t>
  </si>
  <si>
    <t xml:space="preserve">План                               2027. година                 </t>
  </si>
  <si>
    <t>Реализација (процена)                             у 2024. години</t>
  </si>
  <si>
    <t>за период од 01.01.2025. до 31.12.2025. године</t>
  </si>
  <si>
    <t>** старозапослени у 2024. години су они запослени који су били у радном односу у децембру 2023. године</t>
  </si>
  <si>
    <t>Исплата по месецима  2024.</t>
  </si>
  <si>
    <t>Делови за одржавање хлоринаторских система</t>
  </si>
  <si>
    <t>Консултанске услуге</t>
  </si>
  <si>
    <r>
      <t xml:space="preserve">VII. КРАТКОРОЧНА ПАСИВНА ВРЕМЕНСКА РАЗГРАНИЧЕЊА </t>
    </r>
    <r>
      <rPr>
        <b/>
        <sz val="9"/>
        <color rgb="FFFF0000"/>
        <rFont val="Arial"/>
        <family val="2"/>
      </rPr>
      <t>(4992)</t>
    </r>
  </si>
  <si>
    <r>
      <t>Г. ДУГОРОЧНИ ОДЛОЖЕНИ ПРИХОДИ И ПРИМЉЕНЕ ДОНАЦИЈЕ</t>
    </r>
    <r>
      <rPr>
        <b/>
        <sz val="9"/>
        <color rgb="FFFF0000"/>
        <rFont val="Arial"/>
        <family val="2"/>
      </rPr>
      <t xml:space="preserve"> (4951)</t>
    </r>
  </si>
  <si>
    <t>(3050 - 3051 + 3052 + 3053 - 3054)  AOP 0057</t>
  </si>
  <si>
    <t>Г. ДУГОРОЧНИ ОДЛОЖЕНИ ПРИХОДИ И ПРИМЉЕНЕ ДОНАЦИЈЕ         (4950+4951)</t>
  </si>
  <si>
    <r>
      <t xml:space="preserve">VII. КРАТКОРОЧНА ПАСИВНА ВРЕМЕНСКА РАЗГРАНИЧЕЊА    </t>
    </r>
    <r>
      <rPr>
        <b/>
        <sz val="9"/>
        <rFont val="Arial"/>
        <family val="2"/>
      </rPr>
      <t>(4992)</t>
    </r>
  </si>
  <si>
    <t xml:space="preserve">за период од 01.01.2023. до 31.12.2024. године                                                                                       </t>
  </si>
  <si>
    <t xml:space="preserve">у периоду од 01.01. до 31.12.2024. године                                                          </t>
  </si>
  <si>
    <t>План по месецима  2022.</t>
  </si>
  <si>
    <t>prosecna zarada uvecana za 17.8%</t>
  </si>
  <si>
    <t>Хуманитарне активности (deo k-5795)</t>
  </si>
  <si>
    <t>Спортске активности (deo k-5795)</t>
  </si>
  <si>
    <t>Репрезентација (k-551)</t>
  </si>
  <si>
    <t>Реклама и пропаганда (k-5350+5354+5359)</t>
  </si>
  <si>
    <t>J. ГОТОВИНА НА КРАЈУ ОБРАЧУНСКОГ ПЕРИОДА (AOP 0059)</t>
  </si>
  <si>
    <t>Мерач протока флуида-водомер</t>
  </si>
  <si>
    <t>Трошкови репрезентације у сопственим просторијама</t>
  </si>
  <si>
    <t xml:space="preserve">Одржавање интернет странице </t>
  </si>
  <si>
    <r>
      <rPr>
        <b/>
        <sz val="12"/>
        <rFont val="Arial"/>
        <family val="2"/>
      </rPr>
      <t>Трошкови услуге репрезентације</t>
    </r>
    <r>
      <rPr>
        <b/>
        <sz val="11"/>
        <rFont val="Arial"/>
        <family val="2"/>
      </rPr>
      <t xml:space="preserve"> (угоститељске услуге)</t>
    </r>
  </si>
  <si>
    <r>
      <t xml:space="preserve">  ДОБРА + УСЛУГЕ + РАДОВИ = </t>
    </r>
    <r>
      <rPr>
        <b/>
        <u/>
        <sz val="10"/>
        <rFont val="Arial"/>
        <family val="2"/>
      </rPr>
      <t>УКУПНО</t>
    </r>
  </si>
  <si>
    <t>Реализација по месецима  2025.</t>
  </si>
  <si>
    <t>Реализација  по месецима  2025.</t>
  </si>
  <si>
    <t>Набавка пакетића за децу</t>
  </si>
  <si>
    <t>Негазирана минерална вода</t>
  </si>
  <si>
    <t>Систем за аутоматизацију даљинске команде</t>
  </si>
  <si>
    <t xml:space="preserve">Технички преглед и регистрација возила 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</si>
  <si>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</si>
  <si>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</si>
  <si>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</si>
  <si>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</si>
  <si>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</si>
  <si>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</si>
  <si>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</si>
  <si>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</si>
  <si>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</si>
  <si>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</si>
  <si>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Одржавање хлоринаторских система</t>
  </si>
  <si>
    <t>Закуп изворишта - бунар Мала вода у Врчину</t>
  </si>
  <si>
    <t>Закуп изворишта - бунар у насељу Брестовик</t>
  </si>
  <si>
    <t>Лекарски преглед радника</t>
  </si>
  <si>
    <t>Одржавање сервра за електронско евидентирање и архивирање</t>
  </si>
  <si>
    <t>Услуге пројектовања</t>
  </si>
  <si>
    <t>Објављивања огласа у Службеном гласнику</t>
  </si>
  <si>
    <t>Услуге Републичке уније потрошача</t>
  </si>
  <si>
    <t xml:space="preserve">  </t>
  </si>
  <si>
    <t>OVO NE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</si>
</sst>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\+0%;\-0%;0%;"/>
    <numFmt numFmtId="165" formatCode="#,##0.00000"/>
    <numFmt numFmtId="166" formatCode="#,##0.000"/>
    <numFmt numFmtId="167" formatCode="#,##0.0000"/>
  </numFmts>
  <fonts count="95">
    <font>
      <sz val="10"/>
      <name val="Arial"/>
    </font>
    <font>
      <sz val="10"/>
      <name val="Arial"/>
      <family val="2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Times New Roman"/>
      <family val="2"/>
      <charset val="238"/>
    </font>
    <font>
      <sz val="12"/>
      <name val="Times New Roman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rgb="FF000000"/>
      <name val="Times New Roman"/>
      <family val="1"/>
    </font>
    <font>
      <b/>
      <sz val="11"/>
      <color rgb="FF000000"/>
      <name val="Arial"/>
      <family val="2"/>
    </font>
    <font>
      <sz val="12"/>
      <color theme="0"/>
      <name val="Times New Roman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7"/>
      <color rgb="FF000000"/>
      <name val="Arial Black"/>
      <family val="2"/>
    </font>
    <font>
      <sz val="12"/>
      <color rgb="FFFF0000"/>
      <name val="Times New Roman"/>
      <family val="2"/>
    </font>
    <font>
      <b/>
      <sz val="14"/>
      <color rgb="FF000000"/>
      <name val="Arial"/>
      <family val="2"/>
    </font>
    <font>
      <b/>
      <sz val="10"/>
      <color rgb="FFFF0000"/>
      <name val="Arial"/>
      <family val="2"/>
    </font>
    <font>
      <b/>
      <sz val="7"/>
      <name val="Arial Black"/>
      <family val="2"/>
    </font>
    <font>
      <sz val="7"/>
      <name val="Arial Black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sz val="24"/>
      <color rgb="FFFF0000"/>
      <name val="Arial"/>
      <family val="2"/>
    </font>
    <font>
      <b/>
      <sz val="14"/>
      <color indexed="8"/>
      <name val="Arial"/>
      <family val="2"/>
    </font>
    <font>
      <b/>
      <sz val="12"/>
      <color rgb="FF000000"/>
      <name val="Times New Roman"/>
      <family val="2"/>
    </font>
    <font>
      <b/>
      <sz val="12"/>
      <name val="Times New Roman"/>
      <family val="2"/>
      <charset val="238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5"/>
      <color rgb="FFFF0000"/>
      <name val="Arial"/>
      <family val="2"/>
    </font>
    <font>
      <sz val="7"/>
      <name val="Times New Roman"/>
      <family val="2"/>
      <charset val="238"/>
    </font>
    <font>
      <sz val="7"/>
      <name val="Times New Roman"/>
      <family val="1"/>
    </font>
    <font>
      <b/>
      <sz val="10"/>
      <color rgb="FFFF0000"/>
      <name val="Times New Roman"/>
      <family val="2"/>
      <charset val="238"/>
    </font>
    <font>
      <sz val="10"/>
      <name val="Times New Roman"/>
      <family val="2"/>
      <charset val="238"/>
    </font>
    <font>
      <b/>
      <sz val="7"/>
      <name val="Arial"/>
      <family val="2"/>
    </font>
    <font>
      <b/>
      <sz val="12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b/>
      <sz val="16"/>
      <color rgb="FFFF0000"/>
      <name val="Arial"/>
      <family val="2"/>
    </font>
    <font>
      <b/>
      <sz val="8"/>
      <color rgb="FFFF0000"/>
      <name val="Times New Roman"/>
      <family val="1"/>
    </font>
    <font>
      <sz val="7"/>
      <name val="Arial"/>
      <family val="2"/>
    </font>
    <font>
      <i/>
      <sz val="7"/>
      <name val="Arial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FF0000"/>
      <name val="Arial"/>
      <family val="2"/>
    </font>
    <font>
      <b/>
      <sz val="10"/>
      <name val="Times New Roman"/>
      <family val="2"/>
      <charset val="238"/>
    </font>
    <font>
      <b/>
      <sz val="9"/>
      <color rgb="FFFF0000"/>
      <name val="Times New Roman"/>
      <family val="2"/>
      <charset val="238"/>
    </font>
    <font>
      <b/>
      <sz val="20"/>
      <color rgb="FFFF0000"/>
      <name val="Arial"/>
      <family val="2"/>
    </font>
    <font>
      <b/>
      <sz val="10"/>
      <color rgb="FFC00000"/>
      <name val="Arial"/>
      <family val="2"/>
    </font>
    <font>
      <sz val="9"/>
      <name val="Times New Roman"/>
      <family val="2"/>
      <charset val="238"/>
    </font>
    <font>
      <sz val="8"/>
      <name val="Times New Roman"/>
      <family val="2"/>
      <charset val="238"/>
    </font>
    <font>
      <sz val="20"/>
      <color rgb="FFFF0000"/>
      <name val="Arial"/>
      <family val="2"/>
    </font>
    <font>
      <sz val="9"/>
      <color rgb="FFFF0000"/>
      <name val="Times New Roman"/>
      <family val="1"/>
    </font>
    <font>
      <sz val="6"/>
      <name val="Arial"/>
      <family val="2"/>
    </font>
    <font>
      <sz val="6"/>
      <color rgb="FFFF0000"/>
      <name val="Times New Roman"/>
      <family val="1"/>
    </font>
    <font>
      <sz val="6"/>
      <name val="Times New Roman"/>
      <family val="2"/>
      <charset val="238"/>
    </font>
    <font>
      <b/>
      <sz val="6"/>
      <color rgb="FFFF0000"/>
      <name val="Arial"/>
      <family val="2"/>
    </font>
    <font>
      <b/>
      <sz val="6"/>
      <color rgb="FFFF0000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name val="Arial"/>
      <family val="2"/>
    </font>
    <font>
      <b/>
      <sz val="7"/>
      <name val="Times New Roman"/>
      <family val="1"/>
    </font>
    <font>
      <b/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30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1535">
    <xf numFmtId="0" fontId="0" fillId="0" borderId="0" xfId="0"/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3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1" fillId="4" borderId="3" xfId="0" applyFont="1" applyFill="1" applyBorder="1" applyAlignment="1">
      <alignment vertical="center" wrapText="1"/>
    </xf>
    <xf numFmtId="0" fontId="18" fillId="0" borderId="2" xfId="0" applyFont="1" applyBorder="1"/>
    <xf numFmtId="0" fontId="18" fillId="0" borderId="0" xfId="0" applyFont="1" applyAlignment="1"/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18" fillId="0" borderId="0" xfId="0" applyFont="1" applyBorder="1"/>
    <xf numFmtId="0" fontId="15" fillId="0" borderId="0" xfId="0" applyFont="1"/>
    <xf numFmtId="0" fontId="21" fillId="0" borderId="0" xfId="0" applyFont="1"/>
    <xf numFmtId="49" fontId="5" fillId="0" borderId="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right"/>
    </xf>
    <xf numFmtId="0" fontId="5" fillId="0" borderId="0" xfId="0" applyFont="1" applyAlignment="1"/>
    <xf numFmtId="49" fontId="5" fillId="2" borderId="7" xfId="3" applyNumberFormat="1" applyFont="1" applyFill="1" applyBorder="1" applyAlignment="1">
      <alignment horizontal="center" vertical="center"/>
    </xf>
    <xf numFmtId="0" fontId="22" fillId="0" borderId="0" xfId="0" applyFont="1"/>
    <xf numFmtId="0" fontId="14" fillId="0" borderId="0" xfId="0" applyFont="1" applyBorder="1" applyAlignment="1">
      <alignment horizontal="center"/>
    </xf>
    <xf numFmtId="0" fontId="15" fillId="9" borderId="38" xfId="3" applyFont="1" applyFill="1" applyBorder="1" applyAlignment="1">
      <alignment horizontal="center" vertical="center" wrapText="1"/>
    </xf>
    <xf numFmtId="0" fontId="5" fillId="3" borderId="38" xfId="3" applyFont="1" applyFill="1" applyBorder="1" applyAlignment="1">
      <alignment vertical="center"/>
    </xf>
    <xf numFmtId="0" fontId="22" fillId="0" borderId="0" xfId="0" applyFont="1" applyAlignment="1">
      <alignment vertical="center"/>
    </xf>
    <xf numFmtId="49" fontId="5" fillId="0" borderId="7" xfId="3" applyNumberFormat="1" applyFont="1" applyBorder="1" applyAlignment="1">
      <alignment horizontal="center" vertical="center"/>
    </xf>
    <xf numFmtId="0" fontId="24" fillId="0" borderId="4" xfId="3" applyFont="1" applyBorder="1" applyAlignment="1">
      <alignment horizontal="left" vertical="center"/>
    </xf>
    <xf numFmtId="0" fontId="5" fillId="3" borderId="38" xfId="3" applyFont="1" applyFill="1" applyBorder="1"/>
    <xf numFmtId="0" fontId="5" fillId="0" borderId="4" xfId="3" applyFont="1" applyBorder="1" applyAlignment="1">
      <alignment horizontal="left" vertical="center"/>
    </xf>
    <xf numFmtId="0" fontId="5" fillId="3" borderId="38" xfId="3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5" fillId="0" borderId="6" xfId="3" applyNumberFormat="1" applyFont="1" applyBorder="1" applyAlignment="1">
      <alignment horizontal="center" vertical="center"/>
    </xf>
    <xf numFmtId="0" fontId="5" fillId="9" borderId="47" xfId="0" applyFont="1" applyFill="1" applyBorder="1"/>
    <xf numFmtId="0" fontId="5" fillId="9" borderId="1" xfId="0" applyFont="1" applyFill="1" applyBorder="1"/>
    <xf numFmtId="0" fontId="5" fillId="9" borderId="48" xfId="0" applyFont="1" applyFill="1" applyBorder="1"/>
    <xf numFmtId="0" fontId="5" fillId="9" borderId="45" xfId="0" applyFont="1" applyFill="1" applyBorder="1"/>
    <xf numFmtId="0" fontId="15" fillId="9" borderId="33" xfId="3" applyFont="1" applyFill="1" applyBorder="1" applyAlignment="1">
      <alignment horizontal="center" vertical="center" wrapText="1"/>
    </xf>
    <xf numFmtId="0" fontId="23" fillId="0" borderId="0" xfId="0" applyFont="1"/>
    <xf numFmtId="0" fontId="15" fillId="6" borderId="49" xfId="3" applyFont="1" applyFill="1" applyBorder="1" applyAlignment="1">
      <alignment horizontal="center" vertical="center" wrapText="1"/>
    </xf>
    <xf numFmtId="0" fontId="15" fillId="6" borderId="50" xfId="3" applyFont="1" applyFill="1" applyBorder="1" applyAlignment="1">
      <alignment horizontal="center" vertical="center" wrapText="1"/>
    </xf>
    <xf numFmtId="3" fontId="15" fillId="6" borderId="42" xfId="3" applyNumberFormat="1" applyFont="1" applyFill="1" applyBorder="1" applyAlignment="1">
      <alignment horizontal="center" vertical="center"/>
    </xf>
    <xf numFmtId="0" fontId="15" fillId="6" borderId="51" xfId="3" applyFont="1" applyFill="1" applyBorder="1" applyAlignment="1">
      <alignment horizontal="center" vertical="center" wrapText="1"/>
    </xf>
    <xf numFmtId="0" fontId="15" fillId="6" borderId="5" xfId="3" applyFont="1" applyFill="1" applyBorder="1" applyAlignment="1">
      <alignment horizontal="center" vertical="center" wrapText="1"/>
    </xf>
    <xf numFmtId="3" fontId="15" fillId="6" borderId="18" xfId="3" applyNumberFormat="1" applyFont="1" applyFill="1" applyBorder="1" applyAlignment="1">
      <alignment horizontal="center" vertical="center"/>
    </xf>
    <xf numFmtId="0" fontId="15" fillId="6" borderId="29" xfId="3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left"/>
    </xf>
    <xf numFmtId="0" fontId="15" fillId="6" borderId="39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6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8" fillId="0" borderId="40" xfId="0" applyFont="1" applyBorder="1" applyAlignment="1"/>
    <xf numFmtId="0" fontId="13" fillId="6" borderId="5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wrapText="1"/>
    </xf>
    <xf numFmtId="49" fontId="5" fillId="8" borderId="6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2" fillId="6" borderId="4" xfId="0" applyFont="1" applyFill="1" applyBorder="1" applyAlignment="1">
      <alignment vertical="center" wrapText="1"/>
    </xf>
    <xf numFmtId="0" fontId="0" fillId="0" borderId="0" xfId="0" applyBorder="1"/>
    <xf numFmtId="3" fontId="18" fillId="0" borderId="0" xfId="0" applyNumberFormat="1" applyFont="1"/>
    <xf numFmtId="3" fontId="15" fillId="6" borderId="4" xfId="3" applyNumberFormat="1" applyFont="1" applyFill="1" applyBorder="1" applyAlignment="1">
      <alignment horizontal="center" vertical="center"/>
    </xf>
    <xf numFmtId="0" fontId="24" fillId="0" borderId="3" xfId="3" applyFont="1" applyBorder="1" applyAlignment="1">
      <alignment horizontal="left" vertical="center"/>
    </xf>
    <xf numFmtId="0" fontId="5" fillId="3" borderId="78" xfId="3" applyFont="1" applyFill="1" applyBorder="1"/>
    <xf numFmtId="0" fontId="5" fillId="3" borderId="78" xfId="3" applyFont="1" applyFill="1" applyBorder="1" applyAlignment="1">
      <alignment vertical="center" wrapText="1"/>
    </xf>
    <xf numFmtId="0" fontId="15" fillId="6" borderId="52" xfId="3" applyFont="1" applyFill="1" applyBorder="1" applyAlignment="1">
      <alignment horizontal="center" vertical="center" wrapText="1"/>
    </xf>
    <xf numFmtId="3" fontId="15" fillId="6" borderId="79" xfId="3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5" fillId="0" borderId="0" xfId="0" applyNumberFormat="1" applyFont="1" applyAlignment="1">
      <alignment vertical="center" wrapText="1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/>
    </xf>
    <xf numFmtId="0" fontId="11" fillId="0" borderId="0" xfId="0" applyFont="1"/>
    <xf numFmtId="3" fontId="10" fillId="5" borderId="35" xfId="0" applyNumberFormat="1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horizontal="center" vertical="center" wrapText="1"/>
    </xf>
    <xf numFmtId="3" fontId="10" fillId="5" borderId="60" xfId="0" applyNumberFormat="1" applyFont="1" applyFill="1" applyBorder="1" applyAlignment="1">
      <alignment horizontal="center" vertical="center" wrapText="1"/>
    </xf>
    <xf numFmtId="3" fontId="10" fillId="5" borderId="36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3" fontId="0" fillId="0" borderId="0" xfId="0" applyNumberFormat="1"/>
    <xf numFmtId="3" fontId="5" fillId="0" borderId="15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3" fontId="5" fillId="0" borderId="16" xfId="3" applyNumberFormat="1" applyFont="1" applyBorder="1" applyAlignment="1">
      <alignment horizontal="center" vertical="center"/>
    </xf>
    <xf numFmtId="3" fontId="5" fillId="0" borderId="9" xfId="3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5" fillId="0" borderId="0" xfId="0" applyNumberFormat="1" applyFont="1"/>
    <xf numFmtId="49" fontId="5" fillId="2" borderId="39" xfId="3" applyNumberFormat="1" applyFont="1" applyFill="1" applyBorder="1" applyAlignment="1">
      <alignment horizontal="center" vertical="center"/>
    </xf>
    <xf numFmtId="0" fontId="5" fillId="0" borderId="0" xfId="7" applyFont="1"/>
    <xf numFmtId="0" fontId="15" fillId="0" borderId="0" xfId="7" applyFont="1" applyAlignment="1">
      <alignment horizontal="right"/>
    </xf>
    <xf numFmtId="0" fontId="5" fillId="0" borderId="0" xfId="7" applyFont="1" applyBorder="1"/>
    <xf numFmtId="0" fontId="5" fillId="8" borderId="0" xfId="7" applyFont="1" applyFill="1" applyBorder="1"/>
    <xf numFmtId="0" fontId="24" fillId="0" borderId="0" xfId="7" applyFont="1"/>
    <xf numFmtId="0" fontId="15" fillId="0" borderId="0" xfId="7" applyFont="1"/>
    <xf numFmtId="3" fontId="5" fillId="0" borderId="40" xfId="0" applyNumberFormat="1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12" fillId="6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49" fontId="5" fillId="5" borderId="20" xfId="3" applyNumberFormat="1" applyFont="1" applyFill="1" applyBorder="1" applyAlignment="1">
      <alignment horizontal="center" vertical="center"/>
    </xf>
    <xf numFmtId="0" fontId="15" fillId="5" borderId="10" xfId="3" applyFont="1" applyFill="1" applyBorder="1" applyAlignment="1">
      <alignment horizontal="left" vertical="center" wrapText="1"/>
    </xf>
    <xf numFmtId="49" fontId="5" fillId="5" borderId="7" xfId="3" applyNumberFormat="1" applyFont="1" applyFill="1" applyBorder="1" applyAlignment="1">
      <alignment horizontal="center" vertical="center" wrapText="1"/>
    </xf>
    <xf numFmtId="0" fontId="15" fillId="5" borderId="4" xfId="3" applyFont="1" applyFill="1" applyBorder="1" applyAlignment="1">
      <alignment horizontal="left" vertical="center" wrapText="1"/>
    </xf>
    <xf numFmtId="49" fontId="5" fillId="5" borderId="39" xfId="3" applyNumberFormat="1" applyFont="1" applyFill="1" applyBorder="1" applyAlignment="1">
      <alignment horizontal="center" vertical="center"/>
    </xf>
    <xf numFmtId="0" fontId="15" fillId="5" borderId="40" xfId="3" applyFont="1" applyFill="1" applyBorder="1" applyAlignment="1">
      <alignment horizontal="left" vertical="center" wrapText="1"/>
    </xf>
    <xf numFmtId="3" fontId="15" fillId="6" borderId="9" xfId="3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53" fillId="0" borderId="0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3" fontId="15" fillId="6" borderId="2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/>
    <xf numFmtId="3" fontId="16" fillId="0" borderId="0" xfId="0" applyNumberFormat="1" applyFont="1"/>
    <xf numFmtId="3" fontId="16" fillId="0" borderId="0" xfId="0" applyNumberFormat="1" applyFont="1" applyBorder="1"/>
    <xf numFmtId="3" fontId="1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/>
    <xf numFmtId="3" fontId="1" fillId="0" borderId="12" xfId="0" applyNumberFormat="1" applyFont="1" applyBorder="1" applyAlignment="1">
      <alignment horizontal="center" vertical="center"/>
    </xf>
    <xf numFmtId="3" fontId="12" fillId="0" borderId="0" xfId="0" applyNumberFormat="1" applyFont="1" applyFill="1"/>
    <xf numFmtId="0" fontId="15" fillId="5" borderId="37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wrapText="1"/>
    </xf>
    <xf numFmtId="3" fontId="15" fillId="5" borderId="36" xfId="0" applyNumberFormat="1" applyFont="1" applyFill="1" applyBorder="1" applyAlignment="1">
      <alignment horizontal="center" wrapText="1"/>
    </xf>
    <xf numFmtId="3" fontId="5" fillId="0" borderId="0" xfId="7" applyNumberFormat="1" applyFont="1"/>
    <xf numFmtId="3" fontId="28" fillId="0" borderId="0" xfId="0" applyNumberFormat="1" applyFont="1"/>
    <xf numFmtId="3" fontId="20" fillId="0" borderId="0" xfId="0" applyNumberFormat="1" applyFont="1"/>
    <xf numFmtId="3" fontId="15" fillId="0" borderId="4" xfId="0" applyNumberFormat="1" applyFont="1" applyFill="1" applyBorder="1"/>
    <xf numFmtId="3" fontId="5" fillId="0" borderId="4" xfId="0" applyNumberFormat="1" applyFont="1" applyFill="1" applyBorder="1"/>
    <xf numFmtId="3" fontId="21" fillId="0" borderId="0" xfId="0" applyNumberFormat="1" applyFont="1"/>
    <xf numFmtId="0" fontId="22" fillId="0" borderId="0" xfId="7" applyFont="1"/>
    <xf numFmtId="3" fontId="14" fillId="0" borderId="0" xfId="0" applyNumberFormat="1" applyFont="1"/>
    <xf numFmtId="0" fontId="11" fillId="0" borderId="0" xfId="0" applyFont="1" applyBorder="1"/>
    <xf numFmtId="0" fontId="5" fillId="0" borderId="0" xfId="7" applyFont="1" applyAlignment="1">
      <alignment horizontal="center" vertical="center" wrapText="1"/>
    </xf>
    <xf numFmtId="0" fontId="22" fillId="6" borderId="44" xfId="7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 wrapText="1"/>
    </xf>
    <xf numFmtId="0" fontId="15" fillId="0" borderId="0" xfId="7" applyFont="1" applyBorder="1" applyAlignment="1">
      <alignment horizontal="center" vertical="center" wrapText="1"/>
    </xf>
    <xf numFmtId="0" fontId="11" fillId="0" borderId="0" xfId="7" applyFont="1"/>
    <xf numFmtId="0" fontId="15" fillId="6" borderId="63" xfId="3" applyFont="1" applyFill="1" applyBorder="1" applyAlignment="1">
      <alignment horizontal="center" vertical="center" wrapText="1"/>
    </xf>
    <xf numFmtId="0" fontId="15" fillId="6" borderId="8" xfId="3" applyFont="1" applyFill="1" applyBorder="1" applyAlignment="1">
      <alignment horizontal="center" vertical="center" wrapText="1"/>
    </xf>
    <xf numFmtId="0" fontId="1" fillId="0" borderId="0" xfId="7" applyFont="1"/>
    <xf numFmtId="0" fontId="13" fillId="0" borderId="0" xfId="7" applyFont="1" applyAlignment="1">
      <alignment horizontal="right"/>
    </xf>
    <xf numFmtId="0" fontId="1" fillId="0" borderId="0" xfId="7" applyFont="1" applyAlignment="1">
      <alignment horizontal="right"/>
    </xf>
    <xf numFmtId="0" fontId="12" fillId="6" borderId="73" xfId="7" applyFont="1" applyFill="1" applyBorder="1" applyAlignment="1">
      <alignment horizontal="center" vertical="center"/>
    </xf>
    <xf numFmtId="3" fontId="11" fillId="0" borderId="7" xfId="7" applyNumberFormat="1" applyFont="1" applyBorder="1" applyAlignment="1">
      <alignment horizontal="center" vertical="center"/>
    </xf>
    <xf numFmtId="3" fontId="11" fillId="0" borderId="4" xfId="7" applyNumberFormat="1" applyFont="1" applyBorder="1" applyAlignment="1">
      <alignment horizontal="center" vertical="center"/>
    </xf>
    <xf numFmtId="3" fontId="11" fillId="0" borderId="15" xfId="7" applyNumberFormat="1" applyFont="1" applyBorder="1" applyAlignment="1">
      <alignment horizontal="center" vertical="center"/>
    </xf>
    <xf numFmtId="3" fontId="11" fillId="0" borderId="12" xfId="7" applyNumberFormat="1" applyFont="1" applyBorder="1" applyAlignment="1">
      <alignment horizontal="center" vertical="center"/>
    </xf>
    <xf numFmtId="3" fontId="11" fillId="0" borderId="13" xfId="7" applyNumberFormat="1" applyFont="1" applyBorder="1" applyAlignment="1">
      <alignment horizontal="center" vertical="center"/>
    </xf>
    <xf numFmtId="3" fontId="11" fillId="0" borderId="6" xfId="7" applyNumberFormat="1" applyFont="1" applyBorder="1" applyAlignment="1">
      <alignment horizontal="center" vertical="center"/>
    </xf>
    <xf numFmtId="3" fontId="11" fillId="0" borderId="3" xfId="7" applyNumberFormat="1" applyFont="1" applyBorder="1" applyAlignment="1">
      <alignment horizontal="center" vertical="center"/>
    </xf>
    <xf numFmtId="3" fontId="11" fillId="0" borderId="14" xfId="7" applyNumberFormat="1" applyFont="1" applyBorder="1" applyAlignment="1">
      <alignment horizontal="center" vertical="center"/>
    </xf>
    <xf numFmtId="0" fontId="1" fillId="0" borderId="0" xfId="7" applyFont="1" applyBorder="1" applyAlignment="1">
      <alignment horizontal="center" vertical="center"/>
    </xf>
    <xf numFmtId="0" fontId="22" fillId="0" borderId="0" xfId="7" applyFont="1" applyBorder="1" applyAlignment="1">
      <alignment horizontal="center" vertical="center"/>
    </xf>
    <xf numFmtId="0" fontId="22" fillId="0" borderId="0" xfId="7" applyFont="1" applyBorder="1" applyAlignment="1"/>
    <xf numFmtId="0" fontId="23" fillId="0" borderId="0" xfId="7" applyFont="1" applyBorder="1" applyAlignment="1">
      <alignment wrapText="1"/>
    </xf>
    <xf numFmtId="0" fontId="1" fillId="0" borderId="2" xfId="7" applyFont="1" applyBorder="1"/>
    <xf numFmtId="0" fontId="1" fillId="0" borderId="0" xfId="7" applyFont="1" applyBorder="1"/>
    <xf numFmtId="0" fontId="12" fillId="6" borderId="57" xfId="7" applyFont="1" applyFill="1" applyBorder="1" applyAlignment="1">
      <alignment horizontal="center" vertical="center"/>
    </xf>
    <xf numFmtId="0" fontId="28" fillId="6" borderId="73" xfId="7" applyFont="1" applyFill="1" applyBorder="1" applyAlignment="1">
      <alignment horizontal="center" vertical="center"/>
    </xf>
    <xf numFmtId="0" fontId="28" fillId="6" borderId="74" xfId="7" applyFont="1" applyFill="1" applyBorder="1" applyAlignment="1">
      <alignment horizontal="center" vertical="center"/>
    </xf>
    <xf numFmtId="0" fontId="25" fillId="0" borderId="0" xfId="7" applyFont="1" applyAlignment="1">
      <alignment vertical="center" wrapText="1"/>
    </xf>
    <xf numFmtId="0" fontId="22" fillId="0" borderId="0" xfId="7" applyFont="1" applyAlignment="1"/>
    <xf numFmtId="0" fontId="7" fillId="0" borderId="0" xfId="7" applyFont="1"/>
    <xf numFmtId="0" fontId="7" fillId="0" borderId="0" xfId="7" applyFont="1" applyAlignment="1">
      <alignment horizontal="right"/>
    </xf>
    <xf numFmtId="0" fontId="7" fillId="0" borderId="0" xfId="7" applyFont="1" applyBorder="1" applyAlignment="1">
      <alignment vertical="center" wrapText="1"/>
    </xf>
    <xf numFmtId="0" fontId="11" fillId="6" borderId="14" xfId="7" applyFont="1" applyFill="1" applyBorder="1" applyAlignment="1">
      <alignment horizontal="center" vertical="center" wrapText="1"/>
    </xf>
    <xf numFmtId="0" fontId="11" fillId="6" borderId="3" xfId="7" applyFont="1" applyFill="1" applyBorder="1" applyAlignment="1">
      <alignment horizontal="center" vertical="center" wrapText="1"/>
    </xf>
    <xf numFmtId="0" fontId="11" fillId="6" borderId="9" xfId="7" applyFont="1" applyFill="1" applyBorder="1" applyAlignment="1">
      <alignment horizontal="center" vertical="center" wrapText="1"/>
    </xf>
    <xf numFmtId="0" fontId="11" fillId="0" borderId="0" xfId="7" applyFont="1" applyBorder="1" applyAlignment="1">
      <alignment horizontal="center" vertical="center" wrapText="1"/>
    </xf>
    <xf numFmtId="0" fontId="11" fillId="6" borderId="41" xfId="7" applyFont="1" applyFill="1" applyBorder="1" applyAlignment="1">
      <alignment horizontal="center" vertical="center" wrapText="1"/>
    </xf>
    <xf numFmtId="0" fontId="11" fillId="6" borderId="50" xfId="7" applyFont="1" applyFill="1" applyBorder="1" applyAlignment="1">
      <alignment horizontal="center" vertical="center" wrapText="1"/>
    </xf>
    <xf numFmtId="0" fontId="11" fillId="6" borderId="42" xfId="7" applyFont="1" applyFill="1" applyBorder="1" applyAlignment="1">
      <alignment horizontal="center" vertical="center" wrapText="1"/>
    </xf>
    <xf numFmtId="0" fontId="11" fillId="0" borderId="53" xfId="7" applyFont="1" applyBorder="1" applyAlignment="1">
      <alignment horizontal="center" vertical="center"/>
    </xf>
    <xf numFmtId="3" fontId="11" fillId="0" borderId="17" xfId="7" applyNumberFormat="1" applyFont="1" applyBorder="1" applyAlignment="1">
      <alignment horizontal="center" vertical="center"/>
    </xf>
    <xf numFmtId="3" fontId="11" fillId="0" borderId="10" xfId="7" applyNumberFormat="1" applyFont="1" applyBorder="1" applyAlignment="1">
      <alignment horizontal="center" vertical="center"/>
    </xf>
    <xf numFmtId="3" fontId="22" fillId="0" borderId="10" xfId="7" applyNumberFormat="1" applyFont="1" applyBorder="1" applyAlignment="1">
      <alignment horizontal="center" vertical="center"/>
    </xf>
    <xf numFmtId="3" fontId="22" fillId="0" borderId="11" xfId="7" applyNumberFormat="1" applyFont="1" applyBorder="1" applyAlignment="1">
      <alignment horizontal="center" vertical="center"/>
    </xf>
    <xf numFmtId="0" fontId="7" fillId="0" borderId="0" xfId="7" applyFont="1" applyBorder="1"/>
    <xf numFmtId="0" fontId="11" fillId="0" borderId="23" xfId="7" applyFont="1" applyBorder="1" applyAlignment="1">
      <alignment horizontal="center" vertical="center"/>
    </xf>
    <xf numFmtId="3" fontId="22" fillId="0" borderId="4" xfId="7" applyNumberFormat="1" applyFont="1" applyBorder="1" applyAlignment="1">
      <alignment horizontal="center" vertical="center"/>
    </xf>
    <xf numFmtId="3" fontId="22" fillId="0" borderId="12" xfId="7" applyNumberFormat="1" applyFont="1" applyBorder="1" applyAlignment="1">
      <alignment horizontal="center" vertical="center"/>
    </xf>
    <xf numFmtId="0" fontId="11" fillId="0" borderId="32" xfId="7" applyFont="1" applyBorder="1" applyAlignment="1">
      <alignment horizontal="center" vertical="center"/>
    </xf>
    <xf numFmtId="3" fontId="22" fillId="0" borderId="3" xfId="7" applyNumberFormat="1" applyFont="1" applyBorder="1" applyAlignment="1">
      <alignment horizontal="center" vertical="center"/>
    </xf>
    <xf numFmtId="3" fontId="22" fillId="0" borderId="9" xfId="7" applyNumberFormat="1" applyFont="1" applyBorder="1" applyAlignment="1">
      <alignment horizontal="center" vertical="center"/>
    </xf>
    <xf numFmtId="0" fontId="20" fillId="6" borderId="44" xfId="7" applyFont="1" applyFill="1" applyBorder="1" applyAlignment="1">
      <alignment horizontal="center" vertical="center"/>
    </xf>
    <xf numFmtId="3" fontId="11" fillId="6" borderId="41" xfId="7" applyNumberFormat="1" applyFont="1" applyFill="1" applyBorder="1" applyAlignment="1">
      <alignment horizontal="center" vertical="center"/>
    </xf>
    <xf numFmtId="3" fontId="11" fillId="6" borderId="50" xfId="7" applyNumberFormat="1" applyFont="1" applyFill="1" applyBorder="1" applyAlignment="1">
      <alignment horizontal="center" vertical="center"/>
    </xf>
    <xf numFmtId="3" fontId="11" fillId="6" borderId="42" xfId="7" applyNumberFormat="1" applyFont="1" applyFill="1" applyBorder="1" applyAlignment="1">
      <alignment horizontal="center" vertical="center"/>
    </xf>
    <xf numFmtId="0" fontId="20" fillId="6" borderId="33" xfId="7" applyFont="1" applyFill="1" applyBorder="1" applyAlignment="1">
      <alignment horizontal="center" vertical="center"/>
    </xf>
    <xf numFmtId="3" fontId="11" fillId="6" borderId="29" xfId="7" applyNumberFormat="1" applyFont="1" applyFill="1" applyBorder="1" applyAlignment="1">
      <alignment horizontal="center" vertical="center"/>
    </xf>
    <xf numFmtId="3" fontId="11" fillId="6" borderId="5" xfId="7" applyNumberFormat="1" applyFont="1" applyFill="1" applyBorder="1" applyAlignment="1">
      <alignment horizontal="center" vertical="center"/>
    </xf>
    <xf numFmtId="3" fontId="11" fillId="6" borderId="18" xfId="7" applyNumberFormat="1" applyFont="1" applyFill="1" applyBorder="1" applyAlignment="1">
      <alignment horizontal="center" vertical="center"/>
    </xf>
    <xf numFmtId="0" fontId="31" fillId="0" borderId="0" xfId="7" applyFont="1"/>
    <xf numFmtId="0" fontId="16" fillId="0" borderId="0" xfId="7" applyFont="1" applyAlignment="1">
      <alignment vertical="center" wrapText="1"/>
    </xf>
    <xf numFmtId="0" fontId="54" fillId="0" borderId="0" xfId="7" applyFont="1" applyAlignment="1">
      <alignment vertical="center" wrapText="1"/>
    </xf>
    <xf numFmtId="0" fontId="22" fillId="0" borderId="1" xfId="7" applyFont="1" applyBorder="1"/>
    <xf numFmtId="0" fontId="22" fillId="0" borderId="1" xfId="7" applyFont="1" applyBorder="1" applyAlignment="1"/>
    <xf numFmtId="0" fontId="22" fillId="0" borderId="0" xfId="7" applyFont="1" applyBorder="1"/>
    <xf numFmtId="0" fontId="1" fillId="0" borderId="0" xfId="7" applyFont="1" applyBorder="1" applyAlignment="1">
      <alignment horizontal="right"/>
    </xf>
    <xf numFmtId="0" fontId="22" fillId="6" borderId="51" xfId="7" applyFont="1" applyFill="1" applyBorder="1" applyAlignment="1">
      <alignment horizontal="center" vertical="center" wrapText="1"/>
    </xf>
    <xf numFmtId="0" fontId="11" fillId="0" borderId="20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20" fillId="6" borderId="51" xfId="7" applyFont="1" applyFill="1" applyBorder="1" applyAlignment="1">
      <alignment horizontal="center" vertical="center"/>
    </xf>
    <xf numFmtId="3" fontId="11" fillId="6" borderId="51" xfId="7" applyNumberFormat="1" applyFont="1" applyFill="1" applyBorder="1" applyAlignment="1">
      <alignment horizontal="center" vertical="center"/>
    </xf>
    <xf numFmtId="0" fontId="20" fillId="6" borderId="8" xfId="7" applyFont="1" applyFill="1" applyBorder="1" applyAlignment="1">
      <alignment horizontal="center" vertical="center"/>
    </xf>
    <xf numFmtId="3" fontId="11" fillId="6" borderId="8" xfId="7" applyNumberFormat="1" applyFont="1" applyFill="1" applyBorder="1" applyAlignment="1">
      <alignment horizontal="center" vertical="center"/>
    </xf>
    <xf numFmtId="0" fontId="27" fillId="0" borderId="0" xfId="7" applyFont="1" applyFill="1" applyProtection="1"/>
    <xf numFmtId="49" fontId="27" fillId="0" borderId="0" xfId="7" applyNumberFormat="1" applyFont="1" applyFill="1" applyProtection="1"/>
    <xf numFmtId="0" fontId="26" fillId="0" borderId="0" xfId="7" applyFont="1" applyFill="1" applyAlignment="1" applyProtection="1">
      <alignment horizontal="right"/>
    </xf>
    <xf numFmtId="3" fontId="7" fillId="0" borderId="0" xfId="7" applyNumberFormat="1" applyFont="1" applyFill="1" applyProtection="1"/>
    <xf numFmtId="0" fontId="7" fillId="0" borderId="0" xfId="7" applyFont="1" applyFill="1" applyProtection="1"/>
    <xf numFmtId="0" fontId="16" fillId="0" borderId="0" xfId="7" applyFont="1" applyAlignment="1"/>
    <xf numFmtId="0" fontId="5" fillId="0" borderId="0" xfId="7" applyFont="1" applyFill="1"/>
    <xf numFmtId="49" fontId="26" fillId="0" borderId="0" xfId="7" applyNumberFormat="1" applyFont="1" applyFill="1" applyAlignment="1" applyProtection="1">
      <alignment horizontal="right"/>
    </xf>
    <xf numFmtId="0" fontId="26" fillId="0" borderId="0" xfId="7" applyFont="1" applyFill="1" applyProtection="1"/>
    <xf numFmtId="0" fontId="7" fillId="0" borderId="0" xfId="7" applyFont="1" applyFill="1" applyAlignment="1" applyProtection="1">
      <alignment horizontal="right"/>
    </xf>
    <xf numFmtId="0" fontId="27" fillId="0" borderId="40" xfId="7" applyFont="1" applyFill="1" applyBorder="1" applyAlignment="1" applyProtection="1">
      <alignment horizontal="left" vertical="center"/>
    </xf>
    <xf numFmtId="3" fontId="27" fillId="0" borderId="40" xfId="7" applyNumberFormat="1" applyFont="1" applyFill="1" applyBorder="1" applyAlignment="1" applyProtection="1">
      <alignment horizontal="center" vertical="center"/>
    </xf>
    <xf numFmtId="3" fontId="27" fillId="0" borderId="4" xfId="7" applyNumberFormat="1" applyFont="1" applyBorder="1" applyAlignment="1" applyProtection="1">
      <alignment horizontal="center" vertical="center"/>
      <protection locked="0"/>
    </xf>
    <xf numFmtId="3" fontId="27" fillId="0" borderId="40" xfId="7" applyNumberFormat="1" applyFont="1" applyBorder="1" applyAlignment="1" applyProtection="1">
      <alignment horizontal="center" vertical="center"/>
      <protection locked="0"/>
    </xf>
    <xf numFmtId="3" fontId="27" fillId="0" borderId="21" xfId="7" applyNumberFormat="1" applyFont="1" applyFill="1" applyBorder="1" applyAlignment="1" applyProtection="1">
      <alignment horizontal="center" vertical="center"/>
      <protection locked="0"/>
    </xf>
    <xf numFmtId="3" fontId="7" fillId="0" borderId="0" xfId="7" applyNumberFormat="1" applyFont="1" applyProtection="1"/>
    <xf numFmtId="0" fontId="7" fillId="0" borderId="0" xfId="7" applyFont="1" applyProtection="1"/>
    <xf numFmtId="0" fontId="27" fillId="0" borderId="4" xfId="7" applyFont="1" applyFill="1" applyBorder="1" applyAlignment="1" applyProtection="1">
      <alignment horizontal="left" vertical="center"/>
    </xf>
    <xf numFmtId="3" fontId="27" fillId="0" borderId="4" xfId="7" applyNumberFormat="1" applyFont="1" applyFill="1" applyBorder="1" applyAlignment="1" applyProtection="1">
      <alignment horizontal="center" vertical="center"/>
    </xf>
    <xf numFmtId="3" fontId="27" fillId="0" borderId="12" xfId="7" applyNumberFormat="1" applyFont="1" applyFill="1" applyBorder="1" applyAlignment="1" applyProtection="1">
      <alignment horizontal="center" vertical="center"/>
      <protection locked="0"/>
    </xf>
    <xf numFmtId="3" fontId="5" fillId="0" borderId="4" xfId="7" applyNumberFormat="1" applyFont="1" applyFill="1" applyBorder="1" applyAlignment="1" applyProtection="1">
      <alignment horizontal="center" vertical="center"/>
    </xf>
    <xf numFmtId="3" fontId="51" fillId="0" borderId="0" xfId="7" applyNumberFormat="1" applyFont="1" applyProtection="1"/>
    <xf numFmtId="0" fontId="27" fillId="0" borderId="3" xfId="7" applyFont="1" applyFill="1" applyBorder="1" applyAlignment="1" applyProtection="1">
      <alignment horizontal="left" vertical="center"/>
    </xf>
    <xf numFmtId="3" fontId="27" fillId="0" borderId="3" xfId="7" applyNumberFormat="1" applyFont="1" applyFill="1" applyBorder="1" applyAlignment="1" applyProtection="1">
      <alignment horizontal="center" vertical="center"/>
    </xf>
    <xf numFmtId="3" fontId="27" fillId="0" borderId="3" xfId="7" applyNumberFormat="1" applyFont="1" applyBorder="1" applyAlignment="1" applyProtection="1">
      <alignment horizontal="center" vertical="center"/>
      <protection locked="0"/>
    </xf>
    <xf numFmtId="3" fontId="27" fillId="0" borderId="9" xfId="7" applyNumberFormat="1" applyFont="1" applyFill="1" applyBorder="1" applyAlignment="1" applyProtection="1">
      <alignment horizontal="center" vertical="center"/>
      <protection locked="0"/>
    </xf>
    <xf numFmtId="3" fontId="7" fillId="0" borderId="0" xfId="7" applyNumberFormat="1" applyFont="1" applyBorder="1" applyProtection="1"/>
    <xf numFmtId="0" fontId="27" fillId="6" borderId="5" xfId="7" applyFont="1" applyFill="1" applyBorder="1" applyAlignment="1" applyProtection="1">
      <alignment horizontal="right" vertical="center"/>
    </xf>
    <xf numFmtId="3" fontId="27" fillId="6" borderId="5" xfId="7" applyNumberFormat="1" applyFont="1" applyFill="1" applyBorder="1" applyAlignment="1" applyProtection="1">
      <alignment horizontal="center" vertical="center"/>
    </xf>
    <xf numFmtId="0" fontId="27" fillId="0" borderId="10" xfId="7" applyFont="1" applyFill="1" applyBorder="1" applyAlignment="1" applyProtection="1">
      <alignment horizontal="left" vertical="center"/>
    </xf>
    <xf numFmtId="3" fontId="27" fillId="0" borderId="10" xfId="7" applyNumberFormat="1" applyFont="1" applyFill="1" applyBorder="1" applyAlignment="1" applyProtection="1">
      <alignment horizontal="center" vertical="center"/>
    </xf>
    <xf numFmtId="3" fontId="27" fillId="0" borderId="10" xfId="7" applyNumberFormat="1" applyFont="1" applyBorder="1" applyAlignment="1" applyProtection="1">
      <alignment horizontal="center" vertical="center"/>
      <protection locked="0"/>
    </xf>
    <xf numFmtId="3" fontId="27" fillId="0" borderId="11" xfId="7" applyNumberFormat="1" applyFont="1" applyFill="1" applyBorder="1" applyAlignment="1" applyProtection="1">
      <alignment horizontal="center" vertical="center"/>
      <protection locked="0"/>
    </xf>
    <xf numFmtId="3" fontId="27" fillId="6" borderId="3" xfId="7" applyNumberFormat="1" applyFont="1" applyFill="1" applyBorder="1" applyAlignment="1" applyProtection="1">
      <alignment horizontal="center" vertical="center"/>
    </xf>
    <xf numFmtId="3" fontId="27" fillId="6" borderId="3" xfId="7" applyNumberFormat="1" applyFont="1" applyFill="1" applyBorder="1" applyAlignment="1" applyProtection="1">
      <alignment horizontal="center" vertical="center"/>
      <protection locked="0"/>
    </xf>
    <xf numFmtId="3" fontId="27" fillId="6" borderId="5" xfId="7" applyNumberFormat="1" applyFont="1" applyFill="1" applyBorder="1" applyAlignment="1" applyProtection="1">
      <alignment horizontal="center" vertical="center"/>
      <protection locked="0"/>
    </xf>
    <xf numFmtId="3" fontId="27" fillId="6" borderId="18" xfId="7" applyNumberFormat="1" applyFont="1" applyFill="1" applyBorder="1" applyAlignment="1" applyProtection="1">
      <alignment horizontal="center" vertical="center"/>
      <protection locked="0"/>
    </xf>
    <xf numFmtId="0" fontId="27" fillId="0" borderId="5" xfId="7" applyFont="1" applyFill="1" applyBorder="1" applyAlignment="1" applyProtection="1">
      <alignment horizontal="left" vertical="center"/>
    </xf>
    <xf numFmtId="3" fontId="27" fillId="0" borderId="5" xfId="7" applyNumberFormat="1" applyFont="1" applyFill="1" applyBorder="1" applyAlignment="1" applyProtection="1">
      <alignment horizontal="center" vertical="center"/>
    </xf>
    <xf numFmtId="3" fontId="27" fillId="0" borderId="5" xfId="7" applyNumberFormat="1" applyFont="1" applyBorder="1" applyAlignment="1" applyProtection="1">
      <alignment horizontal="center" vertical="center"/>
      <protection locked="0"/>
    </xf>
    <xf numFmtId="3" fontId="27" fillId="0" borderId="18" xfId="7" applyNumberFormat="1" applyFont="1" applyFill="1" applyBorder="1" applyAlignment="1" applyProtection="1">
      <alignment horizontal="center" vertical="center"/>
      <protection locked="0"/>
    </xf>
    <xf numFmtId="0" fontId="27" fillId="0" borderId="35" xfId="7" applyFont="1" applyFill="1" applyBorder="1" applyAlignment="1" applyProtection="1">
      <alignment horizontal="left" vertical="center"/>
    </xf>
    <xf numFmtId="3" fontId="27" fillId="0" borderId="35" xfId="7" applyNumberFormat="1" applyFont="1" applyFill="1" applyBorder="1" applyAlignment="1" applyProtection="1">
      <alignment horizontal="center" vertical="center"/>
    </xf>
    <xf numFmtId="3" fontId="27" fillId="0" borderId="35" xfId="7" applyNumberFormat="1" applyFont="1" applyBorder="1" applyAlignment="1" applyProtection="1">
      <alignment horizontal="center" vertical="center"/>
      <protection locked="0"/>
    </xf>
    <xf numFmtId="3" fontId="27" fillId="0" borderId="36" xfId="7" applyNumberFormat="1" applyFont="1" applyFill="1" applyBorder="1" applyAlignment="1" applyProtection="1">
      <alignment horizontal="center" vertical="center"/>
      <protection locked="0"/>
    </xf>
    <xf numFmtId="0" fontId="7" fillId="0" borderId="2" xfId="7" applyFont="1" applyBorder="1" applyProtection="1"/>
    <xf numFmtId="3" fontId="27" fillId="0" borderId="13" xfId="7" applyNumberFormat="1" applyFont="1" applyBorder="1" applyAlignment="1" applyProtection="1">
      <alignment horizontal="center" vertical="center"/>
      <protection locked="0"/>
    </xf>
    <xf numFmtId="0" fontId="27" fillId="0" borderId="16" xfId="7" applyFont="1" applyFill="1" applyBorder="1" applyAlignment="1" applyProtection="1">
      <alignment horizontal="left" vertical="center"/>
    </xf>
    <xf numFmtId="3" fontId="27" fillId="0" borderId="16" xfId="7" applyNumberFormat="1" applyFont="1" applyFill="1" applyBorder="1" applyAlignment="1" applyProtection="1">
      <alignment horizontal="center" vertical="center"/>
    </xf>
    <xf numFmtId="3" fontId="27" fillId="0" borderId="19" xfId="7" applyNumberFormat="1" applyFont="1" applyBorder="1" applyAlignment="1" applyProtection="1">
      <alignment horizontal="center" vertical="center"/>
      <protection locked="0"/>
    </xf>
    <xf numFmtId="0" fontId="27" fillId="6" borderId="50" xfId="7" applyFont="1" applyFill="1" applyBorder="1" applyAlignment="1" applyProtection="1">
      <alignment horizontal="right" vertical="center"/>
    </xf>
    <xf numFmtId="3" fontId="27" fillId="6" borderId="50" xfId="7" applyNumberFormat="1" applyFont="1" applyFill="1" applyBorder="1" applyAlignment="1" applyProtection="1">
      <alignment horizontal="center" vertical="center"/>
      <protection locked="0"/>
    </xf>
    <xf numFmtId="3" fontId="27" fillId="6" borderId="30" xfId="7" applyNumberFormat="1" applyFont="1" applyFill="1" applyBorder="1" applyAlignment="1" applyProtection="1">
      <alignment horizontal="center" vertical="center"/>
      <protection locked="0"/>
    </xf>
    <xf numFmtId="0" fontId="42" fillId="0" borderId="0" xfId="7" applyFont="1"/>
    <xf numFmtId="3" fontId="43" fillId="6" borderId="47" xfId="7" applyNumberFormat="1" applyFont="1" applyFill="1" applyBorder="1" applyAlignment="1">
      <alignment horizontal="center"/>
    </xf>
    <xf numFmtId="3" fontId="43" fillId="6" borderId="44" xfId="7" applyNumberFormat="1" applyFont="1" applyFill="1" applyBorder="1" applyAlignment="1">
      <alignment horizontal="center"/>
    </xf>
    <xf numFmtId="0" fontId="43" fillId="8" borderId="51" xfId="7" applyFont="1" applyFill="1" applyBorder="1" applyAlignment="1">
      <alignment horizontal="center"/>
    </xf>
    <xf numFmtId="3" fontId="43" fillId="6" borderId="50" xfId="7" applyNumberFormat="1" applyFont="1" applyFill="1" applyBorder="1" applyAlignment="1">
      <alignment horizontal="center"/>
    </xf>
    <xf numFmtId="0" fontId="27" fillId="0" borderId="0" xfId="7" applyFont="1" applyProtection="1"/>
    <xf numFmtId="49" fontId="43" fillId="0" borderId="0" xfId="7" applyNumberFormat="1" applyFont="1" applyAlignment="1">
      <alignment horizontal="center"/>
    </xf>
    <xf numFmtId="0" fontId="43" fillId="0" borderId="0" xfId="7" applyFont="1" applyAlignment="1">
      <alignment horizontal="center"/>
    </xf>
    <xf numFmtId="49" fontId="7" fillId="0" borderId="0" xfId="7" applyNumberFormat="1" applyFont="1" applyProtection="1"/>
    <xf numFmtId="0" fontId="11" fillId="0" borderId="0" xfId="7" applyFont="1" applyProtection="1"/>
    <xf numFmtId="0" fontId="47" fillId="0" borderId="0" xfId="7" applyFont="1" applyAlignment="1"/>
    <xf numFmtId="0" fontId="50" fillId="0" borderId="44" xfId="7" applyFont="1" applyBorder="1" applyAlignment="1"/>
    <xf numFmtId="3" fontId="11" fillId="0" borderId="20" xfId="7" applyNumberFormat="1" applyFont="1" applyBorder="1" applyAlignment="1">
      <alignment horizontal="center" vertical="center"/>
    </xf>
    <xf numFmtId="3" fontId="11" fillId="0" borderId="54" xfId="7" applyNumberFormat="1" applyFont="1" applyBorder="1" applyAlignment="1">
      <alignment horizontal="center" vertical="center"/>
    </xf>
    <xf numFmtId="3" fontId="11" fillId="0" borderId="11" xfId="7" applyNumberFormat="1" applyFont="1" applyBorder="1" applyAlignment="1">
      <alignment horizontal="center" vertical="center"/>
    </xf>
    <xf numFmtId="3" fontId="11" fillId="0" borderId="37" xfId="7" applyNumberFormat="1" applyFont="1" applyBorder="1" applyAlignment="1">
      <alignment horizontal="center" vertical="center"/>
    </xf>
    <xf numFmtId="3" fontId="11" fillId="0" borderId="35" xfId="7" applyNumberFormat="1" applyFont="1" applyBorder="1" applyAlignment="1">
      <alignment horizontal="center" vertical="center"/>
    </xf>
    <xf numFmtId="3" fontId="11" fillId="0" borderId="55" xfId="7" applyNumberFormat="1" applyFont="1" applyBorder="1" applyAlignment="1">
      <alignment horizontal="center" vertical="center"/>
    </xf>
    <xf numFmtId="3" fontId="22" fillId="0" borderId="37" xfId="7" applyNumberFormat="1" applyFont="1" applyBorder="1" applyAlignment="1">
      <alignment horizontal="center" vertical="center"/>
    </xf>
    <xf numFmtId="3" fontId="22" fillId="0" borderId="35" xfId="7" applyNumberFormat="1" applyFont="1" applyBorder="1" applyAlignment="1">
      <alignment horizontal="center" vertical="center"/>
    </xf>
    <xf numFmtId="3" fontId="22" fillId="0" borderId="36" xfId="7" applyNumberFormat="1" applyFont="1" applyBorder="1" applyAlignment="1">
      <alignment horizontal="center" vertical="center"/>
    </xf>
    <xf numFmtId="3" fontId="11" fillId="0" borderId="36" xfId="7" applyNumberFormat="1" applyFont="1" applyBorder="1" applyAlignment="1">
      <alignment horizontal="center" vertical="center"/>
    </xf>
    <xf numFmtId="3" fontId="12" fillId="0" borderId="44" xfId="7" applyNumberFormat="1" applyFont="1" applyBorder="1" applyAlignment="1">
      <alignment horizontal="center" vertical="center"/>
    </xf>
    <xf numFmtId="3" fontId="22" fillId="0" borderId="17" xfId="7" applyNumberFormat="1" applyFont="1" applyBorder="1" applyAlignment="1">
      <alignment horizontal="center" vertical="center"/>
    </xf>
    <xf numFmtId="3" fontId="22" fillId="0" borderId="13" xfId="7" applyNumberFormat="1" applyFont="1" applyBorder="1" applyAlignment="1">
      <alignment horizontal="center" vertical="center"/>
    </xf>
    <xf numFmtId="0" fontId="5" fillId="0" borderId="0" xfId="7" applyFont="1" applyAlignment="1">
      <alignment horizontal="right"/>
    </xf>
    <xf numFmtId="0" fontId="15" fillId="0" borderId="0" xfId="7" applyFont="1" applyAlignment="1"/>
    <xf numFmtId="0" fontId="14" fillId="6" borderId="52" xfId="7" applyFont="1" applyFill="1" applyBorder="1" applyAlignment="1">
      <alignment horizontal="center" vertical="center" wrapText="1"/>
    </xf>
    <xf numFmtId="0" fontId="14" fillId="6" borderId="5" xfId="7" applyFont="1" applyFill="1" applyBorder="1" applyAlignment="1">
      <alignment horizontal="center" vertical="center" wrapText="1"/>
    </xf>
    <xf numFmtId="0" fontId="14" fillId="6" borderId="3" xfId="7" applyFont="1" applyFill="1" applyBorder="1" applyAlignment="1">
      <alignment horizontal="center" vertical="center" wrapText="1"/>
    </xf>
    <xf numFmtId="0" fontId="14" fillId="0" borderId="53" xfId="7" applyFont="1" applyBorder="1"/>
    <xf numFmtId="0" fontId="22" fillId="0" borderId="17" xfId="7" applyFont="1" applyBorder="1" applyAlignment="1">
      <alignment horizontal="left" vertical="center"/>
    </xf>
    <xf numFmtId="0" fontId="22" fillId="0" borderId="10" xfId="7" applyFont="1" applyBorder="1" applyAlignment="1">
      <alignment horizontal="center" vertical="center"/>
    </xf>
    <xf numFmtId="0" fontId="22" fillId="0" borderId="40" xfId="7" applyFont="1" applyBorder="1" applyAlignment="1">
      <alignment horizontal="center" vertical="center"/>
    </xf>
    <xf numFmtId="3" fontId="22" fillId="0" borderId="54" xfId="7" applyNumberFormat="1" applyFont="1" applyBorder="1" applyAlignment="1">
      <alignment horizontal="center" vertical="center"/>
    </xf>
    <xf numFmtId="0" fontId="22" fillId="0" borderId="23" xfId="7" applyFont="1" applyBorder="1"/>
    <xf numFmtId="0" fontId="22" fillId="0" borderId="13" xfId="7" applyFont="1" applyBorder="1" applyAlignment="1">
      <alignment horizontal="left" vertical="center"/>
    </xf>
    <xf numFmtId="0" fontId="22" fillId="0" borderId="4" xfId="7" applyFont="1" applyBorder="1" applyAlignment="1">
      <alignment horizontal="center" vertical="center"/>
    </xf>
    <xf numFmtId="3" fontId="22" fillId="0" borderId="15" xfId="7" applyNumberFormat="1" applyFont="1" applyBorder="1" applyAlignment="1">
      <alignment horizontal="center" vertical="center"/>
    </xf>
    <xf numFmtId="0" fontId="14" fillId="0" borderId="23" xfId="7" applyFont="1" applyBorder="1"/>
    <xf numFmtId="0" fontId="22" fillId="0" borderId="32" xfId="7" applyFont="1" applyBorder="1"/>
    <xf numFmtId="0" fontId="22" fillId="0" borderId="14" xfId="7" applyFont="1" applyBorder="1" applyAlignment="1">
      <alignment horizontal="left" vertical="center"/>
    </xf>
    <xf numFmtId="0" fontId="22" fillId="0" borderId="3" xfId="7" applyFont="1" applyBorder="1" applyAlignment="1">
      <alignment horizontal="center" vertical="center"/>
    </xf>
    <xf numFmtId="3" fontId="22" fillId="0" borderId="55" xfId="7" applyNumberFormat="1" applyFont="1" applyBorder="1" applyAlignment="1">
      <alignment horizontal="center" vertical="center"/>
    </xf>
    <xf numFmtId="3" fontId="22" fillId="0" borderId="14" xfId="7" applyNumberFormat="1" applyFont="1" applyBorder="1" applyAlignment="1">
      <alignment horizontal="center" vertical="center"/>
    </xf>
    <xf numFmtId="3" fontId="22" fillId="8" borderId="44" xfId="7" applyNumberFormat="1" applyFont="1" applyFill="1" applyBorder="1" applyAlignment="1">
      <alignment horizontal="center" vertical="center"/>
    </xf>
    <xf numFmtId="3" fontId="22" fillId="6" borderId="45" xfId="7" applyNumberFormat="1" applyFont="1" applyFill="1" applyBorder="1" applyAlignment="1">
      <alignment horizontal="center" vertical="center"/>
    </xf>
    <xf numFmtId="0" fontId="22" fillId="0" borderId="46" xfId="7" applyFont="1" applyBorder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2" fillId="0" borderId="45" xfId="7" applyFont="1" applyBorder="1" applyAlignment="1">
      <alignment horizontal="center" vertical="center"/>
    </xf>
    <xf numFmtId="3" fontId="22" fillId="6" borderId="44" xfId="7" applyNumberFormat="1" applyFont="1" applyFill="1" applyBorder="1" applyAlignment="1">
      <alignment horizontal="center" vertical="center"/>
    </xf>
    <xf numFmtId="3" fontId="22" fillId="6" borderId="30" xfId="7" applyNumberFormat="1" applyFont="1" applyFill="1" applyBorder="1" applyAlignment="1">
      <alignment horizontal="center" vertical="center"/>
    </xf>
    <xf numFmtId="0" fontId="22" fillId="8" borderId="44" xfId="7" applyFont="1" applyFill="1" applyBorder="1" applyAlignment="1"/>
    <xf numFmtId="0" fontId="22" fillId="6" borderId="45" xfId="7" applyFont="1" applyFill="1" applyBorder="1" applyAlignment="1"/>
    <xf numFmtId="0" fontId="22" fillId="0" borderId="2" xfId="7" applyFont="1" applyBorder="1"/>
    <xf numFmtId="0" fontId="22" fillId="8" borderId="38" xfId="7" applyFont="1" applyFill="1" applyBorder="1"/>
    <xf numFmtId="0" fontId="22" fillId="6" borderId="56" xfId="7" applyFont="1" applyFill="1" applyBorder="1"/>
    <xf numFmtId="0" fontId="22" fillId="8" borderId="33" xfId="7" applyFont="1" applyFill="1" applyBorder="1"/>
    <xf numFmtId="0" fontId="22" fillId="6" borderId="30" xfId="7" applyFont="1" applyFill="1" applyBorder="1"/>
    <xf numFmtId="0" fontId="22" fillId="8" borderId="44" xfId="7" applyFont="1" applyFill="1" applyBorder="1"/>
    <xf numFmtId="0" fontId="22" fillId="6" borderId="45" xfId="7" applyFont="1" applyFill="1" applyBorder="1"/>
    <xf numFmtId="0" fontId="5" fillId="0" borderId="0" xfId="7" applyFont="1" applyFill="1" applyBorder="1"/>
    <xf numFmtId="3" fontId="5" fillId="0" borderId="0" xfId="7" applyNumberFormat="1" applyFont="1" applyFill="1" applyBorder="1"/>
    <xf numFmtId="0" fontId="15" fillId="0" borderId="0" xfId="7" applyFont="1" applyBorder="1" applyAlignment="1"/>
    <xf numFmtId="0" fontId="15" fillId="0" borderId="0" xfId="7" applyFont="1" applyBorder="1" applyAlignment="1">
      <alignment horizontal="center"/>
    </xf>
    <xf numFmtId="0" fontId="22" fillId="0" borderId="0" xfId="7" applyFont="1" applyBorder="1" applyAlignment="1">
      <alignment horizontal="right"/>
    </xf>
    <xf numFmtId="3" fontId="15" fillId="0" borderId="0" xfId="7" applyNumberFormat="1" applyFont="1" applyBorder="1" applyAlignment="1">
      <alignment vertical="center" wrapText="1"/>
    </xf>
    <xf numFmtId="0" fontId="15" fillId="0" borderId="0" xfId="7" applyFont="1" applyBorder="1" applyAlignment="1">
      <alignment vertical="center" wrapText="1"/>
    </xf>
    <xf numFmtId="0" fontId="5" fillId="0" borderId="0" xfId="7" applyFont="1" applyBorder="1" applyAlignment="1">
      <alignment vertical="center" wrapText="1"/>
    </xf>
    <xf numFmtId="0" fontId="15" fillId="0" borderId="0" xfId="7" applyFont="1" applyAlignment="1">
      <alignment horizontal="center" vertical="center" wrapText="1"/>
    </xf>
    <xf numFmtId="0" fontId="16" fillId="0" borderId="0" xfId="7" applyFont="1" applyFill="1" applyAlignment="1">
      <alignment horizontal="right"/>
    </xf>
    <xf numFmtId="0" fontId="15" fillId="0" borderId="0" xfId="7" applyFont="1" applyFill="1"/>
    <xf numFmtId="0" fontId="5" fillId="0" borderId="0" xfId="7" applyFont="1" applyFill="1" applyAlignment="1">
      <alignment horizontal="right"/>
    </xf>
    <xf numFmtId="0" fontId="5" fillId="8" borderId="0" xfId="7" applyFont="1" applyFill="1"/>
    <xf numFmtId="0" fontId="5" fillId="0" borderId="0" xfId="7" applyFont="1" applyFill="1" applyBorder="1" applyAlignment="1">
      <alignment horizontal="left" vertical="center" wrapText="1"/>
    </xf>
    <xf numFmtId="0" fontId="11" fillId="0" borderId="0" xfId="7" applyFont="1" applyFill="1"/>
    <xf numFmtId="0" fontId="1" fillId="0" borderId="0" xfId="7" applyFont="1" applyFill="1"/>
    <xf numFmtId="4" fontId="1" fillId="0" borderId="0" xfId="7" applyNumberFormat="1" applyFont="1" applyFill="1"/>
    <xf numFmtId="0" fontId="1" fillId="0" borderId="0" xfId="7" applyFont="1" applyFill="1" applyAlignment="1">
      <alignment horizontal="right"/>
    </xf>
    <xf numFmtId="0" fontId="1" fillId="0" borderId="0" xfId="7" applyFont="1" applyFill="1" applyBorder="1"/>
    <xf numFmtId="0" fontId="1" fillId="0" borderId="24" xfId="7" applyFont="1" applyFill="1" applyBorder="1"/>
    <xf numFmtId="0" fontId="13" fillId="0" borderId="67" xfId="7" applyFont="1" applyFill="1" applyBorder="1" applyAlignment="1">
      <alignment horizontal="center" vertical="center" wrapText="1"/>
    </xf>
    <xf numFmtId="0" fontId="13" fillId="0" borderId="68" xfId="7" applyFont="1" applyFill="1" applyBorder="1" applyAlignment="1">
      <alignment horizontal="center" vertical="center" wrapText="1"/>
    </xf>
    <xf numFmtId="0" fontId="13" fillId="0" borderId="69" xfId="7" applyFont="1" applyFill="1" applyBorder="1"/>
    <xf numFmtId="0" fontId="1" fillId="0" borderId="28" xfId="7" applyFont="1" applyFill="1" applyBorder="1"/>
    <xf numFmtId="3" fontId="1" fillId="0" borderId="10" xfId="7" applyNumberFormat="1" applyFont="1" applyFill="1" applyBorder="1" applyAlignment="1">
      <alignment horizontal="center" vertical="center"/>
    </xf>
    <xf numFmtId="3" fontId="1" fillId="0" borderId="17" xfId="7" applyNumberFormat="1" applyFont="1" applyFill="1" applyBorder="1" applyAlignment="1">
      <alignment horizontal="center" vertical="center"/>
    </xf>
    <xf numFmtId="0" fontId="1" fillId="0" borderId="25" xfId="7" applyFont="1" applyFill="1" applyBorder="1"/>
    <xf numFmtId="0" fontId="1" fillId="0" borderId="29" xfId="7" applyFont="1" applyFill="1" applyBorder="1"/>
    <xf numFmtId="0" fontId="1" fillId="0" borderId="60" xfId="7" applyFont="1" applyFill="1" applyBorder="1"/>
    <xf numFmtId="0" fontId="1" fillId="0" borderId="70" xfId="7" applyFont="1" applyFill="1" applyBorder="1" applyAlignment="1">
      <alignment horizontal="right"/>
    </xf>
    <xf numFmtId="164" fontId="1" fillId="0" borderId="40" xfId="5" applyNumberFormat="1" applyFont="1" applyFill="1" applyBorder="1" applyAlignment="1">
      <alignment horizontal="center" vertical="center"/>
    </xf>
    <xf numFmtId="9" fontId="1" fillId="0" borderId="43" xfId="5" applyFont="1" applyFill="1" applyBorder="1" applyAlignment="1">
      <alignment horizontal="center" vertical="center"/>
    </xf>
    <xf numFmtId="164" fontId="1" fillId="0" borderId="71" xfId="5" applyNumberFormat="1" applyFont="1" applyFill="1" applyBorder="1" applyAlignment="1">
      <alignment horizontal="center" vertical="center"/>
    </xf>
    <xf numFmtId="3" fontId="1" fillId="0" borderId="0" xfId="7" applyNumberFormat="1" applyFont="1" applyFill="1"/>
    <xf numFmtId="0" fontId="13" fillId="0" borderId="25" xfId="7" applyFont="1" applyFill="1" applyBorder="1"/>
    <xf numFmtId="3" fontId="1" fillId="0" borderId="29" xfId="7" applyNumberFormat="1" applyFont="1" applyFill="1" applyBorder="1" applyAlignment="1">
      <alignment horizontal="center" vertical="center"/>
    </xf>
    <xf numFmtId="0" fontId="1" fillId="0" borderId="26" xfId="7" applyFont="1" applyFill="1" applyBorder="1"/>
    <xf numFmtId="0" fontId="1" fillId="0" borderId="27" xfId="7" applyFont="1" applyFill="1" applyBorder="1" applyAlignment="1">
      <alignment horizontal="right"/>
    </xf>
    <xf numFmtId="9" fontId="1" fillId="0" borderId="27" xfId="5" applyFont="1" applyFill="1" applyBorder="1"/>
    <xf numFmtId="9" fontId="1" fillId="0" borderId="72" xfId="5" applyFont="1" applyFill="1" applyBorder="1"/>
    <xf numFmtId="0" fontId="1" fillId="0" borderId="1" xfId="7" applyFont="1" applyBorder="1"/>
    <xf numFmtId="0" fontId="1" fillId="0" borderId="30" xfId="7" applyFont="1" applyBorder="1"/>
    <xf numFmtId="3" fontId="1" fillId="0" borderId="22" xfId="7" applyNumberFormat="1" applyFont="1" applyBorder="1" applyAlignment="1">
      <alignment horizontal="center"/>
    </xf>
    <xf numFmtId="3" fontId="1" fillId="0" borderId="23" xfId="7" applyNumberFormat="1" applyFont="1" applyBorder="1" applyAlignment="1">
      <alignment horizontal="center"/>
    </xf>
    <xf numFmtId="3" fontId="1" fillId="0" borderId="75" xfId="7" applyNumberFormat="1" applyFont="1" applyBorder="1" applyAlignment="1">
      <alignment horizontal="center"/>
    </xf>
    <xf numFmtId="3" fontId="1" fillId="0" borderId="76" xfId="7" applyNumberFormat="1" applyFont="1" applyBorder="1" applyAlignment="1">
      <alignment horizontal="center"/>
    </xf>
    <xf numFmtId="0" fontId="1" fillId="0" borderId="31" xfId="7" applyFont="1" applyBorder="1"/>
    <xf numFmtId="0" fontId="1" fillId="0" borderId="1" xfId="7" applyFont="1" applyBorder="1" applyAlignment="1">
      <alignment horizontal="right"/>
    </xf>
    <xf numFmtId="14" fontId="1" fillId="7" borderId="33" xfId="7" applyNumberFormat="1" applyFont="1" applyFill="1" applyBorder="1" applyAlignment="1">
      <alignment horizontal="center" vertical="center" wrapText="1"/>
    </xf>
    <xf numFmtId="3" fontId="1" fillId="0" borderId="23" xfId="7" applyNumberFormat="1" applyFont="1" applyBorder="1" applyAlignment="1">
      <alignment horizontal="center" vertical="center"/>
    </xf>
    <xf numFmtId="0" fontId="1" fillId="7" borderId="32" xfId="7" applyFont="1" applyFill="1" applyBorder="1" applyAlignment="1">
      <alignment horizontal="center" vertical="center"/>
    </xf>
    <xf numFmtId="0" fontId="1" fillId="8" borderId="31" xfId="7" applyFont="1" applyFill="1" applyBorder="1"/>
    <xf numFmtId="0" fontId="1" fillId="8" borderId="31" xfId="7" applyFont="1" applyFill="1" applyBorder="1" applyAlignment="1">
      <alignment horizontal="right"/>
    </xf>
    <xf numFmtId="0" fontId="1" fillId="8" borderId="31" xfId="7" applyFont="1" applyFill="1" applyBorder="1" applyAlignment="1">
      <alignment horizontal="center"/>
    </xf>
    <xf numFmtId="0" fontId="1" fillId="8" borderId="0" xfId="7" applyFont="1" applyFill="1"/>
    <xf numFmtId="0" fontId="1" fillId="8" borderId="0" xfId="7" applyFont="1" applyFill="1" applyBorder="1"/>
    <xf numFmtId="0" fontId="1" fillId="8" borderId="0" xfId="7" applyFont="1" applyFill="1" applyBorder="1" applyAlignment="1">
      <alignment horizontal="right"/>
    </xf>
    <xf numFmtId="0" fontId="1" fillId="8" borderId="1" xfId="7" applyFont="1" applyFill="1" applyBorder="1" applyAlignment="1">
      <alignment horizontal="center"/>
    </xf>
    <xf numFmtId="0" fontId="1" fillId="8" borderId="30" xfId="7" applyFont="1" applyFill="1" applyBorder="1" applyAlignment="1">
      <alignment horizontal="right"/>
    </xf>
    <xf numFmtId="0" fontId="1" fillId="7" borderId="44" xfId="7" applyFont="1" applyFill="1" applyBorder="1" applyAlignment="1">
      <alignment horizontal="center" wrapText="1"/>
    </xf>
    <xf numFmtId="0" fontId="1" fillId="8" borderId="81" xfId="7" applyFont="1" applyFill="1" applyBorder="1" applyAlignment="1">
      <alignment horizontal="left"/>
    </xf>
    <xf numFmtId="3" fontId="1" fillId="8" borderId="22" xfId="7" applyNumberFormat="1" applyFont="1" applyFill="1" applyBorder="1" applyAlignment="1">
      <alignment horizontal="center" vertical="center" wrapText="1"/>
    </xf>
    <xf numFmtId="0" fontId="1" fillId="8" borderId="0" xfId="7" applyFont="1" applyFill="1" applyBorder="1" applyAlignment="1">
      <alignment horizontal="left"/>
    </xf>
    <xf numFmtId="3" fontId="1" fillId="8" borderId="38" xfId="7" applyNumberFormat="1" applyFont="1" applyFill="1" applyBorder="1" applyAlignment="1">
      <alignment horizontal="center" vertical="center" wrapText="1"/>
    </xf>
    <xf numFmtId="0" fontId="1" fillId="0" borderId="74" xfId="7" applyFont="1" applyBorder="1" applyAlignment="1">
      <alignment horizontal="left"/>
    </xf>
    <xf numFmtId="3" fontId="1" fillId="0" borderId="32" xfId="7" applyNumberFormat="1" applyFont="1" applyBorder="1" applyAlignment="1">
      <alignment horizontal="center" vertical="center"/>
    </xf>
    <xf numFmtId="3" fontId="1" fillId="0" borderId="33" xfId="7" applyNumberFormat="1" applyFont="1" applyBorder="1" applyAlignment="1">
      <alignment horizontal="center" vertical="center"/>
    </xf>
    <xf numFmtId="0" fontId="1" fillId="0" borderId="34" xfId="7" applyFont="1" applyBorder="1" applyAlignment="1">
      <alignment horizontal="left"/>
    </xf>
    <xf numFmtId="3" fontId="1" fillId="0" borderId="53" xfId="7" applyNumberFormat="1" applyFont="1" applyBorder="1" applyAlignment="1">
      <alignment horizontal="center" vertical="center"/>
    </xf>
    <xf numFmtId="0" fontId="1" fillId="0" borderId="34" xfId="7" applyFont="1" applyBorder="1"/>
    <xf numFmtId="0" fontId="1" fillId="0" borderId="32" xfId="7" applyFont="1" applyBorder="1"/>
    <xf numFmtId="0" fontId="1" fillId="7" borderId="34" xfId="7" applyFont="1" applyFill="1" applyBorder="1" applyAlignment="1">
      <alignment horizontal="left"/>
    </xf>
    <xf numFmtId="3" fontId="1" fillId="7" borderId="34" xfId="7" applyNumberFormat="1" applyFont="1" applyFill="1" applyBorder="1" applyAlignment="1">
      <alignment horizontal="center" vertical="center"/>
    </xf>
    <xf numFmtId="3" fontId="1" fillId="7" borderId="53" xfId="7" applyNumberFormat="1" applyFont="1" applyFill="1" applyBorder="1" applyAlignment="1">
      <alignment horizontal="center" vertical="center"/>
    </xf>
    <xf numFmtId="0" fontId="1" fillId="7" borderId="23" xfId="7" applyFont="1" applyFill="1" applyBorder="1" applyAlignment="1">
      <alignment horizontal="left"/>
    </xf>
    <xf numFmtId="3" fontId="1" fillId="7" borderId="2" xfId="7" applyNumberFormat="1" applyFont="1" applyFill="1" applyBorder="1" applyAlignment="1">
      <alignment horizontal="center" vertical="center"/>
    </xf>
    <xf numFmtId="3" fontId="1" fillId="7" borderId="38" xfId="7" applyNumberFormat="1" applyFont="1" applyFill="1" applyBorder="1" applyAlignment="1">
      <alignment horizontal="center" vertical="center"/>
    </xf>
    <xf numFmtId="0" fontId="1" fillId="7" borderId="30" xfId="7" applyFont="1" applyFill="1" applyBorder="1" applyAlignment="1">
      <alignment horizontal="left"/>
    </xf>
    <xf numFmtId="3" fontId="1" fillId="7" borderId="32" xfId="7" applyNumberFormat="1" applyFont="1" applyFill="1" applyBorder="1" applyAlignment="1">
      <alignment horizontal="center" vertical="center"/>
    </xf>
    <xf numFmtId="0" fontId="1" fillId="8" borderId="0" xfId="7" applyFont="1" applyFill="1" applyBorder="1" applyAlignment="1">
      <alignment horizontal="center"/>
    </xf>
    <xf numFmtId="0" fontId="29" fillId="8" borderId="0" xfId="7" applyFont="1" applyFill="1" applyBorder="1" applyAlignment="1"/>
    <xf numFmtId="0" fontId="13" fillId="8" borderId="0" xfId="7" applyFont="1" applyFill="1" applyBorder="1" applyAlignment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1" fillId="0" borderId="0" xfId="7" applyNumberFormat="1" applyFont="1"/>
    <xf numFmtId="3" fontId="22" fillId="0" borderId="0" xfId="7" applyNumberFormat="1" applyFont="1" applyBorder="1"/>
    <xf numFmtId="3" fontId="31" fillId="0" borderId="0" xfId="7" applyNumberFormat="1" applyFont="1"/>
    <xf numFmtId="0" fontId="0" fillId="0" borderId="0" xfId="0" applyFill="1"/>
    <xf numFmtId="49" fontId="11" fillId="0" borderId="7" xfId="0" applyNumberFormat="1" applyFont="1" applyFill="1" applyBorder="1" applyAlignment="1">
      <alignment horizontal="center" vertical="center" wrapText="1"/>
    </xf>
    <xf numFmtId="0" fontId="15" fillId="6" borderId="40" xfId="3" applyFont="1" applyFill="1" applyBorder="1" applyAlignment="1">
      <alignment horizontal="center" wrapText="1"/>
    </xf>
    <xf numFmtId="0" fontId="15" fillId="6" borderId="4" xfId="3" applyFont="1" applyFill="1" applyBorder="1" applyAlignment="1">
      <alignment horizontal="center" vertical="top" wrapText="1"/>
    </xf>
    <xf numFmtId="3" fontId="15" fillId="5" borderId="15" xfId="3" applyNumberFormat="1" applyFont="1" applyFill="1" applyBorder="1" applyAlignment="1">
      <alignment horizontal="center" vertical="center" wrapText="1"/>
    </xf>
    <xf numFmtId="0" fontId="12" fillId="6" borderId="50" xfId="7" applyFont="1" applyFill="1" applyBorder="1" applyAlignment="1">
      <alignment horizontal="center" vertical="center" wrapText="1"/>
    </xf>
    <xf numFmtId="0" fontId="13" fillId="0" borderId="0" xfId="7" applyFont="1"/>
    <xf numFmtId="3" fontId="15" fillId="5" borderId="15" xfId="3" applyNumberFormat="1" applyFont="1" applyFill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3" fontId="12" fillId="0" borderId="4" xfId="7" applyNumberFormat="1" applyFont="1" applyBorder="1" applyAlignment="1">
      <alignment horizontal="center" vertical="center"/>
    </xf>
    <xf numFmtId="3" fontId="13" fillId="0" borderId="23" xfId="7" applyNumberFormat="1" applyFont="1" applyBorder="1" applyAlignment="1">
      <alignment horizontal="center" vertical="center"/>
    </xf>
    <xf numFmtId="3" fontId="15" fillId="5" borderId="54" xfId="3" applyNumberFormat="1" applyFont="1" applyFill="1" applyBorder="1" applyAlignment="1">
      <alignment horizontal="center" vertical="center"/>
    </xf>
    <xf numFmtId="3" fontId="15" fillId="5" borderId="11" xfId="3" applyNumberFormat="1" applyFont="1" applyFill="1" applyBorder="1" applyAlignment="1">
      <alignment horizontal="center" vertical="center"/>
    </xf>
    <xf numFmtId="0" fontId="26" fillId="0" borderId="4" xfId="7" applyFont="1" applyFill="1" applyBorder="1" applyAlignment="1" applyProtection="1">
      <alignment horizontal="left" vertical="center"/>
    </xf>
    <xf numFmtId="3" fontId="12" fillId="0" borderId="12" xfId="7" applyNumberFormat="1" applyFont="1" applyBorder="1" applyAlignment="1">
      <alignment horizontal="center" vertical="center"/>
    </xf>
    <xf numFmtId="3" fontId="15" fillId="5" borderId="12" xfId="3" applyNumberFormat="1" applyFont="1" applyFill="1" applyBorder="1" applyAlignment="1">
      <alignment horizontal="center" vertical="center"/>
    </xf>
    <xf numFmtId="3" fontId="15" fillId="5" borderId="21" xfId="3" applyNumberFormat="1" applyFont="1" applyFill="1" applyBorder="1" applyAlignment="1">
      <alignment horizontal="center" vertical="center"/>
    </xf>
    <xf numFmtId="0" fontId="26" fillId="0" borderId="10" xfId="7" applyFont="1" applyFill="1" applyBorder="1" applyAlignment="1" applyProtection="1">
      <alignment horizontal="left" vertical="center"/>
    </xf>
    <xf numFmtId="0" fontId="14" fillId="0" borderId="0" xfId="7" applyFont="1" applyBorder="1"/>
    <xf numFmtId="0" fontId="57" fillId="0" borderId="0" xfId="7" applyFont="1"/>
    <xf numFmtId="3" fontId="15" fillId="5" borderId="12" xfId="3" applyNumberFormat="1" applyFont="1" applyFill="1" applyBorder="1" applyAlignment="1">
      <alignment horizontal="center" vertical="center" wrapText="1"/>
    </xf>
    <xf numFmtId="0" fontId="26" fillId="0" borderId="40" xfId="7" applyFont="1" applyFill="1" applyBorder="1" applyAlignment="1" applyProtection="1">
      <alignment horizontal="left" vertical="center"/>
    </xf>
    <xf numFmtId="3" fontId="1" fillId="0" borderId="0" xfId="7" applyNumberFormat="1" applyFont="1" applyFill="1" applyAlignment="1">
      <alignment wrapText="1"/>
    </xf>
    <xf numFmtId="0" fontId="1" fillId="0" borderId="4" xfId="7" applyFont="1" applyFill="1" applyBorder="1"/>
    <xf numFmtId="3" fontId="1" fillId="0" borderId="4" xfId="7" applyNumberFormat="1" applyFont="1" applyFill="1" applyBorder="1"/>
    <xf numFmtId="0" fontId="58" fillId="0" borderId="0" xfId="7" applyFont="1"/>
    <xf numFmtId="0" fontId="58" fillId="8" borderId="0" xfId="7" applyFont="1" applyFill="1" applyBorder="1" applyAlignment="1">
      <alignment wrapText="1"/>
    </xf>
    <xf numFmtId="3" fontId="1" fillId="0" borderId="0" xfId="7" applyNumberFormat="1" applyFont="1" applyFill="1" applyBorder="1"/>
    <xf numFmtId="0" fontId="11" fillId="4" borderId="37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vertical="center" wrapText="1"/>
    </xf>
    <xf numFmtId="3" fontId="11" fillId="0" borderId="40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0" fontId="6" fillId="0" borderId="0" xfId="0" applyFont="1" applyBorder="1"/>
    <xf numFmtId="0" fontId="12" fillId="6" borderId="40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0" fillId="5" borderId="49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49" fontId="12" fillId="4" borderId="39" xfId="0" applyNumberFormat="1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40" xfId="0" applyFont="1" applyFill="1" applyBorder="1" applyAlignment="1">
      <alignment horizontal="center" vertical="center" wrapText="1"/>
    </xf>
    <xf numFmtId="3" fontId="0" fillId="0" borderId="0" xfId="0" applyNumberFormat="1" applyFill="1"/>
    <xf numFmtId="3" fontId="20" fillId="0" borderId="0" xfId="0" applyNumberFormat="1" applyFont="1" applyFill="1" applyBorder="1"/>
    <xf numFmtId="3" fontId="9" fillId="0" borderId="4" xfId="0" applyNumberFormat="1" applyFont="1" applyFill="1" applyBorder="1" applyAlignment="1">
      <alignment horizontal="center" vertical="center"/>
    </xf>
    <xf numFmtId="3" fontId="1" fillId="0" borderId="22" xfId="7" applyNumberFormat="1" applyFont="1" applyFill="1" applyBorder="1" applyAlignment="1">
      <alignment horizontal="center"/>
    </xf>
    <xf numFmtId="3" fontId="1" fillId="0" borderId="75" xfId="7" applyNumberFormat="1" applyFont="1" applyFill="1" applyBorder="1" applyAlignment="1">
      <alignment horizontal="center"/>
    </xf>
    <xf numFmtId="3" fontId="1" fillId="0" borderId="23" xfId="7" applyNumberFormat="1" applyFont="1" applyFill="1" applyBorder="1" applyAlignment="1">
      <alignment horizontal="center"/>
    </xf>
    <xf numFmtId="3" fontId="1" fillId="0" borderId="76" xfId="7" applyNumberFormat="1" applyFont="1" applyFill="1" applyBorder="1" applyAlignment="1">
      <alignment horizontal="center"/>
    </xf>
    <xf numFmtId="3" fontId="1" fillId="7" borderId="76" xfId="7" applyNumberFormat="1" applyFont="1" applyFill="1" applyBorder="1" applyAlignment="1">
      <alignment horizontal="center" vertical="center"/>
    </xf>
    <xf numFmtId="0" fontId="13" fillId="0" borderId="0" xfId="7" applyFont="1" applyFill="1" applyAlignment="1">
      <alignment horizontal="right"/>
    </xf>
    <xf numFmtId="0" fontId="5" fillId="0" borderId="0" xfId="7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center"/>
    </xf>
    <xf numFmtId="3" fontId="15" fillId="0" borderId="2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left" vertical="center" wrapText="1"/>
    </xf>
    <xf numFmtId="3" fontId="15" fillId="0" borderId="44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30" xfId="0" applyNumberFormat="1" applyFont="1" applyFill="1" applyBorder="1" applyAlignment="1">
      <alignment horizontal="center" vertical="center"/>
    </xf>
    <xf numFmtId="0" fontId="52" fillId="0" borderId="0" xfId="7" applyFont="1" applyFill="1" applyBorder="1" applyAlignment="1">
      <alignment horizontal="center" vertical="center"/>
    </xf>
    <xf numFmtId="0" fontId="12" fillId="0" borderId="57" xfId="7" applyFont="1" applyFill="1" applyBorder="1" applyAlignment="1">
      <alignment horizontal="center" vertical="center"/>
    </xf>
    <xf numFmtId="3" fontId="11" fillId="0" borderId="39" xfId="7" applyNumberFormat="1" applyFont="1" applyFill="1" applyBorder="1" applyAlignment="1">
      <alignment horizontal="center" vertical="center"/>
    </xf>
    <xf numFmtId="3" fontId="11" fillId="0" borderId="40" xfId="7" applyNumberFormat="1" applyFont="1" applyFill="1" applyBorder="1" applyAlignment="1">
      <alignment horizontal="center" vertical="center"/>
    </xf>
    <xf numFmtId="3" fontId="11" fillId="0" borderId="21" xfId="7" applyNumberFormat="1" applyFont="1" applyFill="1" applyBorder="1" applyAlignment="1">
      <alignment horizontal="center" vertical="center"/>
    </xf>
    <xf numFmtId="3" fontId="11" fillId="0" borderId="65" xfId="7" applyNumberFormat="1" applyFont="1" applyFill="1" applyBorder="1" applyAlignment="1">
      <alignment horizontal="center" vertical="center"/>
    </xf>
    <xf numFmtId="0" fontId="12" fillId="0" borderId="73" xfId="7" applyFont="1" applyFill="1" applyBorder="1" applyAlignment="1">
      <alignment horizontal="center" vertical="center"/>
    </xf>
    <xf numFmtId="3" fontId="11" fillId="0" borderId="7" xfId="7" applyNumberFormat="1" applyFont="1" applyFill="1" applyBorder="1" applyAlignment="1">
      <alignment horizontal="center" vertical="center"/>
    </xf>
    <xf numFmtId="3" fontId="11" fillId="0" borderId="4" xfId="7" applyNumberFormat="1" applyFont="1" applyFill="1" applyBorder="1" applyAlignment="1">
      <alignment horizontal="center" vertical="center"/>
    </xf>
    <xf numFmtId="3" fontId="11" fillId="0" borderId="12" xfId="7" applyNumberFormat="1" applyFont="1" applyFill="1" applyBorder="1" applyAlignment="1">
      <alignment horizontal="center" vertical="center"/>
    </xf>
    <xf numFmtId="3" fontId="11" fillId="0" borderId="15" xfId="7" applyNumberFormat="1" applyFont="1" applyFill="1" applyBorder="1" applyAlignment="1">
      <alignment horizontal="center" vertical="center"/>
    </xf>
    <xf numFmtId="3" fontId="11" fillId="0" borderId="6" xfId="7" applyNumberFormat="1" applyFont="1" applyFill="1" applyBorder="1" applyAlignment="1">
      <alignment horizontal="center" vertical="center"/>
    </xf>
    <xf numFmtId="3" fontId="11" fillId="0" borderId="3" xfId="7" applyNumberFormat="1" applyFont="1" applyFill="1" applyBorder="1" applyAlignment="1">
      <alignment horizontal="center" vertical="center"/>
    </xf>
    <xf numFmtId="3" fontId="11" fillId="0" borderId="9" xfId="7" applyNumberFormat="1" applyFont="1" applyFill="1" applyBorder="1" applyAlignment="1">
      <alignment horizontal="center" vertical="center"/>
    </xf>
    <xf numFmtId="3" fontId="11" fillId="0" borderId="16" xfId="7" applyNumberFormat="1" applyFont="1" applyFill="1" applyBorder="1" applyAlignment="1">
      <alignment horizontal="center" vertical="center"/>
    </xf>
    <xf numFmtId="3" fontId="12" fillId="0" borderId="33" xfId="7" applyNumberFormat="1" applyFont="1" applyFill="1" applyBorder="1" applyAlignment="1">
      <alignment horizontal="center" vertical="center"/>
    </xf>
    <xf numFmtId="3" fontId="12" fillId="0" borderId="44" xfId="7" applyNumberFormat="1" applyFont="1" applyFill="1" applyBorder="1" applyAlignment="1">
      <alignment horizontal="center" vertical="center"/>
    </xf>
    <xf numFmtId="0" fontId="20" fillId="0" borderId="0" xfId="7" applyFont="1" applyFill="1"/>
    <xf numFmtId="0" fontId="1" fillId="0" borderId="0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 applyAlignment="1"/>
    <xf numFmtId="0" fontId="22" fillId="0" borderId="0" xfId="7" applyFont="1" applyFill="1"/>
    <xf numFmtId="0" fontId="1" fillId="0" borderId="2" xfId="7" applyFont="1" applyFill="1" applyBorder="1"/>
    <xf numFmtId="3" fontId="11" fillId="0" borderId="0" xfId="7" applyNumberFormat="1" applyFont="1" applyFill="1" applyBorder="1" applyAlignment="1">
      <alignment horizontal="center" vertical="center"/>
    </xf>
    <xf numFmtId="165" fontId="1" fillId="0" borderId="0" xfId="7" applyNumberFormat="1" applyFont="1" applyFill="1"/>
    <xf numFmtId="166" fontId="11" fillId="0" borderId="0" xfId="7" applyNumberFormat="1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right" wrapText="1"/>
    </xf>
    <xf numFmtId="0" fontId="1" fillId="0" borderId="1" xfId="7" applyFont="1" applyFill="1" applyBorder="1" applyAlignment="1">
      <alignment horizontal="center" wrapText="1"/>
    </xf>
    <xf numFmtId="0" fontId="1" fillId="0" borderId="0" xfId="7" applyFont="1" applyFill="1" applyBorder="1" applyAlignment="1">
      <alignment horizontal="center" wrapText="1"/>
    </xf>
    <xf numFmtId="0" fontId="13" fillId="0" borderId="29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" fillId="0" borderId="21" xfId="7" applyFont="1" applyFill="1" applyBorder="1" applyAlignment="1">
      <alignment horizontal="center" vertical="center" wrapText="1"/>
    </xf>
    <xf numFmtId="3" fontId="1" fillId="0" borderId="17" xfId="7" applyNumberFormat="1" applyFont="1" applyFill="1" applyBorder="1" applyAlignment="1">
      <alignment horizontal="center"/>
    </xf>
    <xf numFmtId="3" fontId="1" fillId="0" borderId="11" xfId="7" applyNumberFormat="1" applyFont="1" applyFill="1" applyBorder="1" applyAlignment="1">
      <alignment horizontal="center"/>
    </xf>
    <xf numFmtId="0" fontId="1" fillId="0" borderId="9" xfId="7" applyFont="1" applyFill="1" applyBorder="1" applyAlignment="1">
      <alignment horizontal="center" vertical="center" wrapText="1"/>
    </xf>
    <xf numFmtId="3" fontId="1" fillId="0" borderId="14" xfId="7" applyNumberFormat="1" applyFont="1" applyFill="1" applyBorder="1" applyAlignment="1">
      <alignment horizontal="center"/>
    </xf>
    <xf numFmtId="3" fontId="1" fillId="0" borderId="9" xfId="7" applyNumberFormat="1" applyFont="1" applyFill="1" applyBorder="1" applyAlignment="1">
      <alignment horizontal="center"/>
    </xf>
    <xf numFmtId="0" fontId="1" fillId="0" borderId="11" xfId="7" applyFont="1" applyFill="1" applyBorder="1" applyAlignment="1">
      <alignment horizontal="center" vertical="center" wrapText="1"/>
    </xf>
    <xf numFmtId="0" fontId="13" fillId="0" borderId="0" xfId="7" applyFont="1" applyFill="1"/>
    <xf numFmtId="3" fontId="20" fillId="0" borderId="0" xfId="7" applyNumberFormat="1" applyFont="1" applyFill="1"/>
    <xf numFmtId="3" fontId="12" fillId="0" borderId="0" xfId="7" applyNumberFormat="1" applyFont="1" applyFill="1"/>
    <xf numFmtId="0" fontId="14" fillId="0" borderId="0" xfId="0" applyFont="1" applyFill="1" applyAlignment="1">
      <alignment horizontal="right"/>
    </xf>
    <xf numFmtId="0" fontId="15" fillId="0" borderId="0" xfId="7" applyFont="1" applyFill="1" applyAlignment="1">
      <alignment horizontal="right"/>
    </xf>
    <xf numFmtId="0" fontId="21" fillId="0" borderId="0" xfId="7" applyFont="1" applyFill="1" applyAlignment="1">
      <alignment horizontal="center" vertical="center" wrapText="1"/>
    </xf>
    <xf numFmtId="0" fontId="16" fillId="0" borderId="0" xfId="7" applyFont="1" applyFill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5" fillId="0" borderId="38" xfId="7" applyFont="1" applyFill="1" applyBorder="1" applyAlignment="1">
      <alignment horizontal="center" vertical="center" wrapText="1"/>
    </xf>
    <xf numFmtId="0" fontId="5" fillId="0" borderId="0" xfId="7" applyFont="1" applyFill="1" applyAlignment="1">
      <alignment horizontal="center" vertical="center" wrapText="1"/>
    </xf>
    <xf numFmtId="0" fontId="22" fillId="0" borderId="41" xfId="7" applyFont="1" applyFill="1" applyBorder="1" applyAlignment="1">
      <alignment horizontal="center" vertical="center" wrapText="1"/>
    </xf>
    <xf numFmtId="0" fontId="22" fillId="0" borderId="42" xfId="7" applyFont="1" applyFill="1" applyBorder="1" applyAlignment="1">
      <alignment horizontal="center" vertical="center" wrapText="1"/>
    </xf>
    <xf numFmtId="0" fontId="22" fillId="0" borderId="44" xfId="7" applyFont="1" applyFill="1" applyBorder="1" applyAlignment="1">
      <alignment horizontal="center" vertical="center" wrapText="1"/>
    </xf>
    <xf numFmtId="0" fontId="22" fillId="0" borderId="45" xfId="7" applyFont="1" applyFill="1" applyBorder="1" applyAlignment="1">
      <alignment horizontal="center" vertical="center" wrapText="1"/>
    </xf>
    <xf numFmtId="0" fontId="5" fillId="0" borderId="39" xfId="7" applyFont="1" applyFill="1" applyBorder="1" applyAlignment="1">
      <alignment horizontal="center" vertical="center" wrapText="1"/>
    </xf>
    <xf numFmtId="0" fontId="15" fillId="0" borderId="40" xfId="7" applyFont="1" applyFill="1" applyBorder="1" applyAlignment="1">
      <alignment horizontal="center" vertical="center" wrapText="1"/>
    </xf>
    <xf numFmtId="3" fontId="5" fillId="0" borderId="40" xfId="7" applyNumberFormat="1" applyFont="1" applyFill="1" applyBorder="1" applyAlignment="1">
      <alignment horizontal="center"/>
    </xf>
    <xf numFmtId="3" fontId="5" fillId="0" borderId="21" xfId="7" applyNumberFormat="1" applyFont="1" applyFill="1" applyBorder="1" applyAlignment="1">
      <alignment horizontal="center"/>
    </xf>
    <xf numFmtId="0" fontId="5" fillId="0" borderId="2" xfId="7" applyFont="1" applyFill="1" applyBorder="1" applyAlignment="1">
      <alignment horizontal="center" vertical="center" wrapText="1"/>
    </xf>
    <xf numFmtId="0" fontId="5" fillId="0" borderId="17" xfId="7" applyFont="1" applyFill="1" applyBorder="1" applyAlignment="1">
      <alignment horizontal="center" vertical="center" wrapText="1"/>
    </xf>
    <xf numFmtId="3" fontId="5" fillId="0" borderId="17" xfId="7" applyNumberFormat="1" applyFont="1" applyFill="1" applyBorder="1" applyAlignment="1">
      <alignment horizontal="center"/>
    </xf>
    <xf numFmtId="3" fontId="5" fillId="0" borderId="11" xfId="7" applyNumberFormat="1" applyFont="1" applyFill="1" applyBorder="1" applyAlignment="1">
      <alignment horizontal="center"/>
    </xf>
    <xf numFmtId="0" fontId="5" fillId="0" borderId="7" xfId="7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 wrapText="1"/>
    </xf>
    <xf numFmtId="3" fontId="5" fillId="0" borderId="4" xfId="7" applyNumberFormat="1" applyFont="1" applyFill="1" applyBorder="1" applyAlignment="1">
      <alignment horizontal="center"/>
    </xf>
    <xf numFmtId="3" fontId="5" fillId="0" borderId="12" xfId="7" applyNumberFormat="1" applyFont="1" applyFill="1" applyBorder="1" applyAlignment="1">
      <alignment horizontal="center"/>
    </xf>
    <xf numFmtId="3" fontId="5" fillId="0" borderId="13" xfId="7" applyNumberFormat="1" applyFont="1" applyFill="1" applyBorder="1" applyAlignment="1">
      <alignment horizontal="center"/>
    </xf>
    <xf numFmtId="0" fontId="15" fillId="0" borderId="0" xfId="7" applyFont="1" applyFill="1" applyAlignment="1">
      <alignment horizontal="center" vertical="center" wrapText="1"/>
    </xf>
    <xf numFmtId="0" fontId="5" fillId="0" borderId="37" xfId="7" applyFont="1" applyFill="1" applyBorder="1" applyAlignment="1">
      <alignment horizontal="center" vertical="center" wrapText="1"/>
    </xf>
    <xf numFmtId="0" fontId="15" fillId="0" borderId="3" xfId="7" applyFont="1" applyFill="1" applyBorder="1" applyAlignment="1">
      <alignment horizontal="center" vertical="center" wrapText="1"/>
    </xf>
    <xf numFmtId="3" fontId="5" fillId="0" borderId="88" xfId="7" applyNumberFormat="1" applyFont="1" applyFill="1" applyBorder="1" applyAlignment="1">
      <alignment horizontal="center"/>
    </xf>
    <xf numFmtId="3" fontId="5" fillId="0" borderId="36" xfId="7" applyNumberFormat="1" applyFont="1" applyFill="1" applyBorder="1" applyAlignment="1">
      <alignment horizontal="center"/>
    </xf>
    <xf numFmtId="0" fontId="5" fillId="0" borderId="6" xfId="7" applyFont="1" applyFill="1" applyBorder="1" applyAlignment="1">
      <alignment horizontal="center" vertical="center" wrapText="1"/>
    </xf>
    <xf numFmtId="3" fontId="5" fillId="0" borderId="3" xfId="7" applyNumberFormat="1" applyFont="1" applyFill="1" applyBorder="1" applyAlignment="1">
      <alignment horizontal="center"/>
    </xf>
    <xf numFmtId="3" fontId="5" fillId="0" borderId="9" xfId="7" applyNumberFormat="1" applyFont="1" applyFill="1" applyBorder="1" applyAlignment="1">
      <alignment horizontal="center"/>
    </xf>
    <xf numFmtId="3" fontId="15" fillId="0" borderId="29" xfId="7" applyNumberFormat="1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 vertical="center" wrapText="1"/>
    </xf>
    <xf numFmtId="0" fontId="23" fillId="0" borderId="0" xfId="7" applyFont="1" applyFill="1" applyAlignment="1">
      <alignment vertical="top"/>
    </xf>
    <xf numFmtId="3" fontId="15" fillId="0" borderId="0" xfId="7" applyNumberFormat="1" applyFont="1" applyFill="1" applyBorder="1" applyAlignment="1">
      <alignment horizontal="center" vertical="center" wrapText="1"/>
    </xf>
    <xf numFmtId="0" fontId="24" fillId="0" borderId="0" xfId="7" applyFont="1" applyFill="1"/>
    <xf numFmtId="0" fontId="16" fillId="0" borderId="0" xfId="7" applyFont="1" applyFill="1" applyAlignment="1">
      <alignment horizontal="center" wrapText="1"/>
    </xf>
    <xf numFmtId="0" fontId="16" fillId="0" borderId="0" xfId="7" applyFont="1" applyFill="1" applyAlignment="1">
      <alignment wrapText="1"/>
    </xf>
    <xf numFmtId="0" fontId="5" fillId="0" borderId="20" xfId="7" applyFont="1" applyFill="1" applyBorder="1" applyAlignment="1">
      <alignment horizontal="center" vertical="center" wrapText="1"/>
    </xf>
    <xf numFmtId="3" fontId="5" fillId="0" borderId="17" xfId="7" applyNumberFormat="1" applyFont="1" applyFill="1" applyBorder="1" applyAlignment="1">
      <alignment horizontal="center" vertical="center"/>
    </xf>
    <xf numFmtId="3" fontId="5" fillId="0" borderId="11" xfId="7" applyNumberFormat="1" applyFont="1" applyFill="1" applyBorder="1" applyAlignment="1">
      <alignment horizontal="center" vertical="center"/>
    </xf>
    <xf numFmtId="3" fontId="5" fillId="0" borderId="63" xfId="7" applyNumberFormat="1" applyFont="1" applyFill="1" applyBorder="1" applyAlignment="1">
      <alignment horizontal="center" vertical="center"/>
    </xf>
    <xf numFmtId="3" fontId="5" fillId="0" borderId="56" xfId="7" applyNumberFormat="1" applyFont="1" applyFill="1" applyBorder="1" applyAlignment="1">
      <alignment horizontal="center" vertical="center"/>
    </xf>
    <xf numFmtId="3" fontId="15" fillId="0" borderId="10" xfId="7" applyNumberFormat="1" applyFont="1" applyFill="1" applyBorder="1" applyAlignment="1">
      <alignment horizontal="center" vertical="center" wrapText="1"/>
    </xf>
    <xf numFmtId="3" fontId="5" fillId="0" borderId="10" xfId="7" applyNumberFormat="1" applyFont="1" applyFill="1" applyBorder="1" applyAlignment="1">
      <alignment horizontal="center"/>
    </xf>
    <xf numFmtId="3" fontId="5" fillId="0" borderId="14" xfId="7" applyNumberFormat="1" applyFont="1" applyFill="1" applyBorder="1" applyAlignment="1">
      <alignment horizontal="center" vertical="center"/>
    </xf>
    <xf numFmtId="3" fontId="5" fillId="0" borderId="9" xfId="7" applyNumberFormat="1" applyFont="1" applyFill="1" applyBorder="1" applyAlignment="1">
      <alignment horizontal="center" vertical="center"/>
    </xf>
    <xf numFmtId="3" fontId="5" fillId="0" borderId="6" xfId="7" applyNumberFormat="1" applyFont="1" applyFill="1" applyBorder="1" applyAlignment="1">
      <alignment horizontal="center" vertical="center"/>
    </xf>
    <xf numFmtId="3" fontId="5" fillId="0" borderId="76" xfId="7" applyNumberFormat="1" applyFont="1" applyFill="1" applyBorder="1" applyAlignment="1">
      <alignment horizontal="center" vertical="center"/>
    </xf>
    <xf numFmtId="0" fontId="5" fillId="0" borderId="46" xfId="7" applyFont="1" applyFill="1" applyBorder="1" applyAlignment="1">
      <alignment horizontal="right" vertical="center" wrapText="1"/>
    </xf>
    <xf numFmtId="0" fontId="15" fillId="0" borderId="29" xfId="7" applyFont="1" applyFill="1" applyBorder="1" applyAlignment="1">
      <alignment horizontal="right" vertical="center" wrapText="1"/>
    </xf>
    <xf numFmtId="0" fontId="9" fillId="0" borderId="0" xfId="0" applyFont="1" applyFill="1"/>
    <xf numFmtId="0" fontId="13" fillId="0" borderId="0" xfId="0" applyFont="1" applyFill="1" applyAlignment="1">
      <alignment horizontal="right"/>
    </xf>
    <xf numFmtId="3" fontId="9" fillId="0" borderId="0" xfId="0" applyNumberFormat="1" applyFont="1" applyFill="1"/>
    <xf numFmtId="3" fontId="9" fillId="0" borderId="20" xfId="4" applyNumberFormat="1" applyFont="1" applyFill="1" applyBorder="1" applyAlignment="1">
      <alignment horizontal="center" vertical="center"/>
    </xf>
    <xf numFmtId="3" fontId="9" fillId="0" borderId="10" xfId="4" applyNumberFormat="1" applyFont="1" applyFill="1" applyBorder="1" applyAlignment="1">
      <alignment horizontal="left" vertical="center"/>
    </xf>
    <xf numFmtId="3" fontId="9" fillId="0" borderId="10" xfId="4" applyNumberFormat="1" applyFont="1" applyFill="1" applyBorder="1" applyAlignment="1">
      <alignment horizontal="center" vertical="center"/>
    </xf>
    <xf numFmtId="3" fontId="9" fillId="0" borderId="7" xfId="4" applyNumberFormat="1" applyFont="1" applyFill="1" applyBorder="1" applyAlignment="1">
      <alignment horizontal="center" vertical="center"/>
    </xf>
    <xf numFmtId="3" fontId="9" fillId="0" borderId="4" xfId="4" applyNumberFormat="1" applyFont="1" applyFill="1" applyBorder="1" applyAlignment="1">
      <alignment horizontal="left" vertical="center"/>
    </xf>
    <xf numFmtId="3" fontId="9" fillId="0" borderId="4" xfId="4" applyNumberFormat="1" applyFont="1" applyFill="1" applyBorder="1" applyAlignment="1">
      <alignment horizontal="center" vertical="center"/>
    </xf>
    <xf numFmtId="3" fontId="13" fillId="0" borderId="4" xfId="4" applyNumberFormat="1" applyFont="1" applyFill="1" applyBorder="1" applyAlignment="1">
      <alignment horizontal="center" vertical="center"/>
    </xf>
    <xf numFmtId="0" fontId="20" fillId="0" borderId="0" xfId="0" applyFont="1" applyFill="1"/>
    <xf numFmtId="3" fontId="20" fillId="0" borderId="0" xfId="0" applyNumberFormat="1" applyFont="1" applyFill="1"/>
    <xf numFmtId="3" fontId="9" fillId="0" borderId="6" xfId="4" applyNumberFormat="1" applyFont="1" applyFill="1" applyBorder="1" applyAlignment="1">
      <alignment horizontal="center" vertical="center"/>
    </xf>
    <xf numFmtId="3" fontId="9" fillId="0" borderId="3" xfId="4" applyNumberFormat="1" applyFont="1" applyFill="1" applyBorder="1" applyAlignment="1">
      <alignment horizontal="center" vertical="center"/>
    </xf>
    <xf numFmtId="3" fontId="9" fillId="0" borderId="5" xfId="4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1" fillId="0" borderId="0" xfId="0" applyFont="1" applyFill="1"/>
    <xf numFmtId="0" fontId="17" fillId="0" borderId="0" xfId="7" applyFont="1" applyFill="1" applyAlignment="1">
      <alignment vertical="center" wrapText="1"/>
    </xf>
    <xf numFmtId="0" fontId="22" fillId="0" borderId="0" xfId="7" applyFont="1" applyFill="1" applyAlignment="1"/>
    <xf numFmtId="0" fontId="22" fillId="0" borderId="0" xfId="7" applyFont="1" applyFill="1" applyAlignment="1">
      <alignment horizontal="right"/>
    </xf>
    <xf numFmtId="0" fontId="22" fillId="0" borderId="0" xfId="7" applyFont="1" applyFill="1" applyBorder="1" applyAlignment="1">
      <alignment vertical="center" wrapText="1"/>
    </xf>
    <xf numFmtId="0" fontId="1" fillId="0" borderId="14" xfId="7" applyFont="1" applyFill="1" applyBorder="1" applyAlignment="1">
      <alignment horizontal="center" vertical="center" wrapText="1"/>
    </xf>
    <xf numFmtId="0" fontId="1" fillId="0" borderId="3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center" vertical="center" wrapText="1"/>
    </xf>
    <xf numFmtId="0" fontId="1" fillId="0" borderId="44" xfId="7" applyFont="1" applyFill="1" applyBorder="1" applyAlignment="1">
      <alignment horizontal="center" vertical="center" wrapText="1"/>
    </xf>
    <xf numFmtId="0" fontId="11" fillId="0" borderId="41" xfId="7" applyFont="1" applyFill="1" applyBorder="1" applyAlignment="1">
      <alignment horizontal="center" vertical="center" wrapText="1"/>
    </xf>
    <xf numFmtId="0" fontId="11" fillId="0" borderId="50" xfId="7" applyFont="1" applyFill="1" applyBorder="1" applyAlignment="1">
      <alignment horizontal="center" vertical="center" wrapText="1"/>
    </xf>
    <xf numFmtId="0" fontId="11" fillId="0" borderId="42" xfId="7" applyFont="1" applyFill="1" applyBorder="1" applyAlignment="1">
      <alignment horizontal="center" vertical="center" wrapText="1"/>
    </xf>
    <xf numFmtId="0" fontId="11" fillId="0" borderId="53" xfId="7" applyFont="1" applyFill="1" applyBorder="1" applyAlignment="1">
      <alignment horizontal="center" vertical="center"/>
    </xf>
    <xf numFmtId="3" fontId="11" fillId="0" borderId="17" xfId="7" applyNumberFormat="1" applyFont="1" applyFill="1" applyBorder="1" applyAlignment="1">
      <alignment horizontal="center" vertical="center"/>
    </xf>
    <xf numFmtId="3" fontId="11" fillId="0" borderId="10" xfId="7" applyNumberFormat="1" applyFont="1" applyFill="1" applyBorder="1" applyAlignment="1">
      <alignment horizontal="center" vertical="center"/>
    </xf>
    <xf numFmtId="3" fontId="11" fillId="0" borderId="11" xfId="7" applyNumberFormat="1" applyFont="1" applyFill="1" applyBorder="1" applyAlignment="1">
      <alignment horizontal="center" vertical="center"/>
    </xf>
    <xf numFmtId="0" fontId="22" fillId="0" borderId="0" xfId="7" applyFont="1" applyFill="1" applyBorder="1"/>
    <xf numFmtId="0" fontId="11" fillId="0" borderId="23" xfId="7" applyFont="1" applyFill="1" applyBorder="1" applyAlignment="1">
      <alignment horizontal="center" vertical="center"/>
    </xf>
    <xf numFmtId="0" fontId="11" fillId="0" borderId="32" xfId="7" applyFont="1" applyFill="1" applyBorder="1" applyAlignment="1">
      <alignment horizontal="center" vertical="center"/>
    </xf>
    <xf numFmtId="0" fontId="28" fillId="0" borderId="44" xfId="7" applyFont="1" applyFill="1" applyBorder="1" applyAlignment="1">
      <alignment horizontal="center" vertical="center"/>
    </xf>
    <xf numFmtId="3" fontId="12" fillId="0" borderId="41" xfId="7" applyNumberFormat="1" applyFont="1" applyFill="1" applyBorder="1" applyAlignment="1">
      <alignment horizontal="center" vertical="center"/>
    </xf>
    <xf numFmtId="3" fontId="12" fillId="0" borderId="50" xfId="7" applyNumberFormat="1" applyFont="1" applyFill="1" applyBorder="1" applyAlignment="1">
      <alignment horizontal="center" vertical="center"/>
    </xf>
    <xf numFmtId="0" fontId="28" fillId="0" borderId="33" xfId="7" applyFont="1" applyFill="1" applyBorder="1" applyAlignment="1">
      <alignment horizontal="center" vertical="center"/>
    </xf>
    <xf numFmtId="3" fontId="28" fillId="0" borderId="29" xfId="7" applyNumberFormat="1" applyFont="1" applyFill="1" applyBorder="1" applyAlignment="1">
      <alignment horizontal="center" vertical="center"/>
    </xf>
    <xf numFmtId="3" fontId="28" fillId="0" borderId="5" xfId="7" applyNumberFormat="1" applyFont="1" applyFill="1" applyBorder="1" applyAlignment="1">
      <alignment horizontal="center" vertical="center"/>
    </xf>
    <xf numFmtId="0" fontId="16" fillId="0" borderId="0" xfId="7" applyFont="1" applyFill="1" applyAlignment="1">
      <alignment vertical="center" wrapText="1"/>
    </xf>
    <xf numFmtId="0" fontId="22" fillId="0" borderId="1" xfId="7" applyFont="1" applyFill="1" applyBorder="1"/>
    <xf numFmtId="0" fontId="22" fillId="0" borderId="1" xfId="7" applyFont="1" applyFill="1" applyBorder="1" applyAlignment="1"/>
    <xf numFmtId="0" fontId="1" fillId="0" borderId="0" xfId="7" applyFont="1" applyFill="1" applyBorder="1" applyAlignment="1">
      <alignment horizontal="right"/>
    </xf>
    <xf numFmtId="0" fontId="1" fillId="0" borderId="51" xfId="7" applyFont="1" applyFill="1" applyBorder="1" applyAlignment="1">
      <alignment horizontal="center" vertical="center" wrapText="1"/>
    </xf>
    <xf numFmtId="0" fontId="12" fillId="0" borderId="50" xfId="7" applyFont="1" applyFill="1" applyBorder="1" applyAlignment="1">
      <alignment horizontal="center" vertical="center" wrapText="1"/>
    </xf>
    <xf numFmtId="0" fontId="28" fillId="0" borderId="51" xfId="7" applyFont="1" applyFill="1" applyBorder="1" applyAlignment="1">
      <alignment horizontal="center" vertical="center"/>
    </xf>
    <xf numFmtId="0" fontId="28" fillId="0" borderId="8" xfId="7" applyFont="1" applyFill="1" applyBorder="1" applyAlignment="1">
      <alignment horizontal="center" vertical="center"/>
    </xf>
    <xf numFmtId="3" fontId="12" fillId="0" borderId="5" xfId="7" applyNumberFormat="1" applyFont="1" applyFill="1" applyBorder="1" applyAlignment="1">
      <alignment horizontal="center" vertical="center"/>
    </xf>
    <xf numFmtId="0" fontId="20" fillId="0" borderId="0" xfId="7" applyFont="1" applyFill="1" applyBorder="1" applyAlignment="1">
      <alignment horizontal="center" vertical="center"/>
    </xf>
    <xf numFmtId="3" fontId="20" fillId="0" borderId="0" xfId="7" applyNumberFormat="1" applyFont="1" applyFill="1" applyBorder="1" applyAlignment="1">
      <alignment horizontal="center" vertical="center"/>
    </xf>
    <xf numFmtId="49" fontId="11" fillId="6" borderId="7" xfId="0" applyNumberFormat="1" applyFont="1" applyFill="1" applyBorder="1" applyAlignment="1">
      <alignment horizontal="center" vertical="center" wrapText="1"/>
    </xf>
    <xf numFmtId="49" fontId="11" fillId="6" borderId="4" xfId="0" applyNumberFormat="1" applyFont="1" applyFill="1" applyBorder="1" applyAlignment="1">
      <alignment horizontal="center" vertical="center" wrapText="1"/>
    </xf>
    <xf numFmtId="3" fontId="47" fillId="0" borderId="0" xfId="7" applyNumberFormat="1" applyFont="1" applyFill="1" applyAlignment="1"/>
    <xf numFmtId="3" fontId="13" fillId="0" borderId="0" xfId="7" applyNumberFormat="1" applyFont="1" applyFill="1"/>
    <xf numFmtId="3" fontId="59" fillId="0" borderId="0" xfId="7" applyNumberFormat="1" applyFont="1" applyFill="1" applyAlignment="1"/>
    <xf numFmtId="3" fontId="15" fillId="0" borderId="18" xfId="7" applyNumberFormat="1" applyFont="1" applyFill="1" applyBorder="1" applyAlignment="1">
      <alignment horizontal="center"/>
    </xf>
    <xf numFmtId="3" fontId="15" fillId="0" borderId="8" xfId="7" applyNumberFormat="1" applyFont="1" applyFill="1" applyBorder="1" applyAlignment="1">
      <alignment horizontal="center"/>
    </xf>
    <xf numFmtId="3" fontId="15" fillId="0" borderId="5" xfId="7" applyNumberFormat="1" applyFont="1" applyFill="1" applyBorder="1" applyAlignment="1">
      <alignment horizontal="center"/>
    </xf>
    <xf numFmtId="3" fontId="11" fillId="0" borderId="43" xfId="7" applyNumberFormat="1" applyFont="1" applyFill="1" applyBorder="1" applyAlignment="1">
      <alignment horizontal="center" vertical="center"/>
    </xf>
    <xf numFmtId="3" fontId="11" fillId="0" borderId="13" xfId="7" applyNumberFormat="1" applyFont="1" applyFill="1" applyBorder="1" applyAlignment="1">
      <alignment horizontal="center" vertical="center"/>
    </xf>
    <xf numFmtId="3" fontId="11" fillId="0" borderId="14" xfId="7" applyNumberFormat="1" applyFont="1" applyFill="1" applyBorder="1" applyAlignment="1">
      <alignment horizontal="center" vertical="center"/>
    </xf>
    <xf numFmtId="0" fontId="12" fillId="0" borderId="116" xfId="7" applyFont="1" applyFill="1" applyBorder="1" applyAlignment="1">
      <alignment horizontal="center" vertical="center"/>
    </xf>
    <xf numFmtId="0" fontId="28" fillId="0" borderId="46" xfId="7" applyFont="1" applyFill="1" applyBorder="1" applyAlignment="1">
      <alignment horizontal="center" vertical="center"/>
    </xf>
    <xf numFmtId="0" fontId="20" fillId="0" borderId="31" xfId="7" applyFont="1" applyFill="1" applyBorder="1" applyAlignment="1">
      <alignment vertical="center"/>
    </xf>
    <xf numFmtId="0" fontId="28" fillId="0" borderId="31" xfId="7" applyFont="1" applyFill="1" applyBorder="1" applyAlignment="1">
      <alignment vertical="center"/>
    </xf>
    <xf numFmtId="49" fontId="15" fillId="0" borderId="29" xfId="7" applyNumberFormat="1" applyFont="1" applyFill="1" applyBorder="1" applyAlignment="1">
      <alignment horizontal="center"/>
    </xf>
    <xf numFmtId="49" fontId="15" fillId="0" borderId="18" xfId="7" applyNumberFormat="1" applyFont="1" applyFill="1" applyBorder="1" applyAlignment="1">
      <alignment horizontal="center"/>
    </xf>
    <xf numFmtId="3" fontId="15" fillId="0" borderId="41" xfId="7" applyNumberFormat="1" applyFont="1" applyFill="1" applyBorder="1" applyAlignment="1">
      <alignment horizontal="center"/>
    </xf>
    <xf numFmtId="3" fontId="15" fillId="0" borderId="45" xfId="7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60" fillId="0" borderId="0" xfId="0" applyFont="1"/>
    <xf numFmtId="0" fontId="60" fillId="0" borderId="0" xfId="0" applyFont="1" applyBorder="1"/>
    <xf numFmtId="3" fontId="61" fillId="0" borderId="0" xfId="0" applyNumberFormat="1" applyFont="1" applyFill="1" applyBorder="1" applyAlignment="1"/>
    <xf numFmtId="0" fontId="63" fillId="0" borderId="0" xfId="0" applyFont="1"/>
    <xf numFmtId="0" fontId="1" fillId="0" borderId="0" xfId="0" applyFont="1"/>
    <xf numFmtId="0" fontId="63" fillId="0" borderId="0" xfId="0" applyFont="1" applyAlignment="1"/>
    <xf numFmtId="3" fontId="63" fillId="0" borderId="0" xfId="0" applyNumberFormat="1" applyFont="1"/>
    <xf numFmtId="3" fontId="63" fillId="0" borderId="0" xfId="0" applyNumberFormat="1" applyFont="1" applyAlignment="1">
      <alignment horizontal="center"/>
    </xf>
    <xf numFmtId="3" fontId="63" fillId="0" borderId="0" xfId="0" applyNumberFormat="1" applyFont="1" applyAlignment="1"/>
    <xf numFmtId="3" fontId="62" fillId="0" borderId="0" xfId="0" applyNumberFormat="1" applyFont="1" applyFill="1" applyAlignment="1">
      <alignment horizontal="center"/>
    </xf>
    <xf numFmtId="3" fontId="47" fillId="0" borderId="0" xfId="0" applyNumberFormat="1" applyFont="1" applyFill="1" applyAlignment="1">
      <alignment horizontal="center"/>
    </xf>
    <xf numFmtId="3" fontId="62" fillId="0" borderId="0" xfId="0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vertical="top"/>
    </xf>
    <xf numFmtId="3" fontId="66" fillId="0" borderId="0" xfId="0" applyNumberFormat="1" applyFont="1" applyFill="1" applyBorder="1" applyAlignment="1"/>
    <xf numFmtId="3" fontId="5" fillId="0" borderId="0" xfId="7" applyNumberFormat="1" applyFont="1" applyFill="1" applyBorder="1" applyAlignment="1">
      <alignment horizontal="right" vertical="center" wrapText="1"/>
    </xf>
    <xf numFmtId="3" fontId="69" fillId="0" borderId="0" xfId="0" applyNumberFormat="1" applyFont="1" applyFill="1" applyBorder="1" applyAlignment="1"/>
    <xf numFmtId="3" fontId="20" fillId="0" borderId="4" xfId="0" applyNumberFormat="1" applyFont="1" applyFill="1" applyBorder="1"/>
    <xf numFmtId="3" fontId="5" fillId="0" borderId="0" xfId="0" applyNumberFormat="1" applyFont="1" applyAlignment="1">
      <alignment horizontal="center"/>
    </xf>
    <xf numFmtId="0" fontId="1" fillId="0" borderId="66" xfId="7" applyFont="1" applyFill="1" applyBorder="1" applyAlignment="1">
      <alignment horizontal="right"/>
    </xf>
    <xf numFmtId="3" fontId="1" fillId="6" borderId="4" xfId="0" applyNumberFormat="1" applyFon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 vertical="center"/>
    </xf>
    <xf numFmtId="3" fontId="1" fillId="0" borderId="0" xfId="7" applyNumberFormat="1" applyFont="1" applyFill="1" applyBorder="1" applyAlignment="1">
      <alignment horizontal="center" vertical="center"/>
    </xf>
    <xf numFmtId="0" fontId="13" fillId="6" borderId="65" xfId="7" applyFont="1" applyFill="1" applyBorder="1" applyAlignment="1">
      <alignment horizontal="center" vertical="center" wrapText="1"/>
    </xf>
    <xf numFmtId="0" fontId="1" fillId="0" borderId="0" xfId="7"/>
    <xf numFmtId="0" fontId="14" fillId="0" borderId="0" xfId="7" applyFont="1" applyAlignment="1">
      <alignment horizontal="right"/>
    </xf>
    <xf numFmtId="0" fontId="14" fillId="0" borderId="0" xfId="7" applyFont="1" applyFill="1" applyAlignment="1">
      <alignment horizontal="right"/>
    </xf>
    <xf numFmtId="3" fontId="1" fillId="0" borderId="0" xfId="7" applyNumberFormat="1"/>
    <xf numFmtId="3" fontId="20" fillId="0" borderId="0" xfId="7" applyNumberFormat="1" applyFont="1"/>
    <xf numFmtId="0" fontId="2" fillId="0" borderId="1" xfId="7" applyFont="1" applyBorder="1" applyAlignment="1">
      <alignment vertical="center"/>
    </xf>
    <xf numFmtId="0" fontId="1" fillId="8" borderId="58" xfId="7" applyFont="1" applyFill="1" applyBorder="1" applyAlignment="1">
      <alignment horizontal="right" vertical="center" wrapText="1"/>
    </xf>
    <xf numFmtId="0" fontId="1" fillId="0" borderId="0" xfId="7" applyFont="1" applyFill="1" applyBorder="1" applyAlignment="1">
      <alignment horizontal="right" vertical="center" wrapText="1"/>
    </xf>
    <xf numFmtId="3" fontId="13" fillId="6" borderId="39" xfId="7" applyNumberFormat="1" applyFont="1" applyFill="1" applyBorder="1" applyAlignment="1">
      <alignment horizontal="center" vertical="center" wrapText="1"/>
    </xf>
    <xf numFmtId="3" fontId="13" fillId="6" borderId="40" xfId="7" applyNumberFormat="1" applyFont="1" applyFill="1" applyBorder="1" applyAlignment="1">
      <alignment horizontal="center" vertical="center" wrapText="1"/>
    </xf>
    <xf numFmtId="0" fontId="13" fillId="6" borderId="21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 wrapText="1"/>
    </xf>
    <xf numFmtId="3" fontId="10" fillId="0" borderId="0" xfId="7" applyNumberFormat="1" applyFont="1" applyFill="1" applyBorder="1" applyAlignment="1">
      <alignment horizontal="center" vertical="center" wrapText="1"/>
    </xf>
    <xf numFmtId="49" fontId="12" fillId="4" borderId="7" xfId="7" applyNumberFormat="1" applyFont="1" applyFill="1" applyBorder="1" applyAlignment="1">
      <alignment horizontal="center" vertical="center" wrapText="1"/>
    </xf>
    <xf numFmtId="0" fontId="12" fillId="4" borderId="4" xfId="7" applyFont="1" applyFill="1" applyBorder="1" applyAlignment="1">
      <alignment vertical="center" wrapText="1"/>
    </xf>
    <xf numFmtId="3" fontId="1" fillId="0" borderId="0" xfId="7" applyNumberFormat="1" applyFill="1" applyBorder="1" applyAlignment="1">
      <alignment horizontal="center" vertical="center"/>
    </xf>
    <xf numFmtId="0" fontId="1" fillId="0" borderId="2" xfId="7" applyBorder="1"/>
    <xf numFmtId="0" fontId="1" fillId="0" borderId="0" xfId="7" applyBorder="1"/>
    <xf numFmtId="49" fontId="11" fillId="4" borderId="7" xfId="7" applyNumberFormat="1" applyFont="1" applyFill="1" applyBorder="1" applyAlignment="1">
      <alignment horizontal="center" vertical="center" wrapText="1"/>
    </xf>
    <xf numFmtId="49" fontId="11" fillId="4" borderId="4" xfId="7" applyNumberFormat="1" applyFont="1" applyFill="1" applyBorder="1" applyAlignment="1">
      <alignment horizontal="center" vertical="center" wrapText="1"/>
    </xf>
    <xf numFmtId="3" fontId="1" fillId="0" borderId="4" xfId="7" applyNumberFormat="1" applyBorder="1" applyAlignment="1">
      <alignment horizontal="center" vertical="center"/>
    </xf>
    <xf numFmtId="3" fontId="1" fillId="0" borderId="12" xfId="7" applyNumberFormat="1" applyBorder="1" applyAlignment="1">
      <alignment horizontal="center" vertical="center"/>
    </xf>
    <xf numFmtId="0" fontId="12" fillId="6" borderId="35" xfId="7" applyFont="1" applyFill="1" applyBorder="1" applyAlignment="1">
      <alignment vertical="center" wrapText="1"/>
    </xf>
    <xf numFmtId="0" fontId="12" fillId="6" borderId="10" xfId="7" applyFont="1" applyFill="1" applyBorder="1" applyAlignment="1">
      <alignment vertical="center" wrapText="1"/>
    </xf>
    <xf numFmtId="3" fontId="13" fillId="0" borderId="0" xfId="7" applyNumberFormat="1" applyFont="1"/>
    <xf numFmtId="0" fontId="11" fillId="4" borderId="4" xfId="7" applyFont="1" applyFill="1" applyBorder="1" applyAlignment="1">
      <alignment vertical="center" wrapText="1"/>
    </xf>
    <xf numFmtId="0" fontId="1" fillId="6" borderId="2" xfId="7" applyFill="1" applyBorder="1"/>
    <xf numFmtId="0" fontId="1" fillId="6" borderId="0" xfId="7" applyFill="1" applyBorder="1"/>
    <xf numFmtId="0" fontId="11" fillId="6" borderId="4" xfId="7" applyFont="1" applyFill="1" applyBorder="1" applyAlignment="1">
      <alignment vertical="center" wrapText="1"/>
    </xf>
    <xf numFmtId="3" fontId="1" fillId="6" borderId="4" xfId="7" applyNumberFormat="1" applyFill="1" applyBorder="1" applyAlignment="1">
      <alignment horizontal="center" vertical="center"/>
    </xf>
    <xf numFmtId="3" fontId="1" fillId="6" borderId="12" xfId="7" applyNumberFormat="1" applyFill="1" applyBorder="1" applyAlignment="1">
      <alignment horizontal="center" vertical="center"/>
    </xf>
    <xf numFmtId="3" fontId="47" fillId="0" borderId="0" xfId="7" applyNumberFormat="1" applyFont="1"/>
    <xf numFmtId="0" fontId="12" fillId="6" borderId="4" xfId="7" applyFont="1" applyFill="1" applyBorder="1" applyAlignment="1">
      <alignment vertical="center" wrapText="1"/>
    </xf>
    <xf numFmtId="3" fontId="11" fillId="0" borderId="0" xfId="7" applyNumberFormat="1" applyFont="1"/>
    <xf numFmtId="49" fontId="12" fillId="4" borderId="4" xfId="7" applyNumberFormat="1" applyFont="1" applyFill="1" applyBorder="1" applyAlignment="1">
      <alignment horizontal="center" vertical="center" wrapText="1"/>
    </xf>
    <xf numFmtId="49" fontId="11" fillId="4" borderId="6" xfId="7" applyNumberFormat="1" applyFont="1" applyFill="1" applyBorder="1" applyAlignment="1">
      <alignment horizontal="center" vertical="center" wrapText="1"/>
    </xf>
    <xf numFmtId="0" fontId="12" fillId="4" borderId="3" xfId="7" applyFont="1" applyFill="1" applyBorder="1" applyAlignment="1">
      <alignment vertical="center" wrapText="1"/>
    </xf>
    <xf numFmtId="49" fontId="11" fillId="4" borderId="3" xfId="7" applyNumberFormat="1" applyFont="1" applyFill="1" applyBorder="1" applyAlignment="1">
      <alignment horizontal="center" vertical="center" wrapText="1"/>
    </xf>
    <xf numFmtId="3" fontId="1" fillId="0" borderId="3" xfId="7" applyNumberFormat="1" applyBorder="1" applyAlignment="1">
      <alignment horizontal="center" vertical="center"/>
    </xf>
    <xf numFmtId="3" fontId="1" fillId="0" borderId="9" xfId="7" applyNumberFormat="1" applyBorder="1" applyAlignment="1">
      <alignment horizontal="center" vertical="center"/>
    </xf>
    <xf numFmtId="3" fontId="1" fillId="0" borderId="0" xfId="7" applyNumberFormat="1" applyAlignment="1">
      <alignment horizontal="center"/>
    </xf>
    <xf numFmtId="3" fontId="1" fillId="0" borderId="0" xfId="7" applyNumberFormat="1" applyFill="1" applyAlignment="1">
      <alignment horizontal="center"/>
    </xf>
    <xf numFmtId="0" fontId="1" fillId="0" borderId="0" xfId="7" applyAlignment="1">
      <alignment horizontal="center"/>
    </xf>
    <xf numFmtId="0" fontId="1" fillId="0" borderId="0" xfId="7" applyFill="1" applyAlignment="1">
      <alignment horizontal="center"/>
    </xf>
    <xf numFmtId="0" fontId="1" fillId="0" borderId="0" xfId="7" applyFill="1"/>
    <xf numFmtId="0" fontId="18" fillId="0" borderId="0" xfId="7" applyFont="1"/>
    <xf numFmtId="0" fontId="14" fillId="0" borderId="0" xfId="7" applyFont="1" applyAlignment="1">
      <alignment horizontal="right" vertical="center" wrapText="1"/>
    </xf>
    <xf numFmtId="3" fontId="18" fillId="0" borderId="0" xfId="7" applyNumberFormat="1" applyFont="1"/>
    <xf numFmtId="0" fontId="1" fillId="8" borderId="0" xfId="7" applyFont="1" applyFill="1" applyBorder="1" applyAlignment="1">
      <alignment horizontal="right" vertical="center" wrapText="1"/>
    </xf>
    <xf numFmtId="0" fontId="18" fillId="0" borderId="2" xfId="7" applyFont="1" applyBorder="1"/>
    <xf numFmtId="0" fontId="12" fillId="6" borderId="39" xfId="7" applyFont="1" applyFill="1" applyBorder="1" applyAlignment="1">
      <alignment horizontal="center" vertical="center"/>
    </xf>
    <xf numFmtId="0" fontId="12" fillId="6" borderId="43" xfId="7" applyFont="1" applyFill="1" applyBorder="1" applyAlignment="1">
      <alignment horizontal="center" vertical="center" wrapText="1"/>
    </xf>
    <xf numFmtId="0" fontId="12" fillId="6" borderId="40" xfId="7" applyFont="1" applyFill="1" applyBorder="1" applyAlignment="1">
      <alignment horizontal="center" vertical="center" wrapText="1"/>
    </xf>
    <xf numFmtId="0" fontId="12" fillId="6" borderId="56" xfId="7" applyFont="1" applyFill="1" applyBorder="1" applyAlignment="1">
      <alignment horizontal="center" vertical="center" wrapText="1"/>
    </xf>
    <xf numFmtId="0" fontId="11" fillId="4" borderId="6" xfId="7" applyFont="1" applyFill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4" borderId="9" xfId="7" applyFont="1" applyFill="1" applyBorder="1" applyAlignment="1">
      <alignment horizontal="center" vertical="center" wrapText="1"/>
    </xf>
    <xf numFmtId="0" fontId="12" fillId="6" borderId="25" xfId="7" applyFont="1" applyFill="1" applyBorder="1" applyAlignment="1">
      <alignment vertical="center" wrapText="1"/>
    </xf>
    <xf numFmtId="0" fontId="11" fillId="6" borderId="7" xfId="7" applyFont="1" applyFill="1" applyBorder="1" applyAlignment="1">
      <alignment horizontal="center" vertical="center" wrapText="1"/>
    </xf>
    <xf numFmtId="0" fontId="11" fillId="6" borderId="15" xfId="7" applyFont="1" applyFill="1" applyBorder="1" applyAlignment="1">
      <alignment horizontal="center" vertical="center" wrapText="1"/>
    </xf>
    <xf numFmtId="3" fontId="18" fillId="6" borderId="4" xfId="7" applyNumberFormat="1" applyFont="1" applyFill="1" applyBorder="1" applyAlignment="1">
      <alignment horizontal="center" vertical="center"/>
    </xf>
    <xf numFmtId="3" fontId="18" fillId="6" borderId="12" xfId="7" applyNumberFormat="1" applyFont="1" applyFill="1" applyBorder="1" applyAlignment="1">
      <alignment horizontal="center" vertical="center"/>
    </xf>
    <xf numFmtId="0" fontId="11" fillId="4" borderId="7" xfId="7" applyFont="1" applyFill="1" applyBorder="1" applyAlignment="1">
      <alignment horizontal="center" vertical="center" wrapText="1"/>
    </xf>
    <xf numFmtId="0" fontId="11" fillId="4" borderId="15" xfId="7" applyFont="1" applyFill="1" applyBorder="1" applyAlignment="1">
      <alignment horizontal="center" vertical="center" wrapText="1"/>
    </xf>
    <xf numFmtId="3" fontId="18" fillId="0" borderId="4" xfId="7" applyNumberFormat="1" applyFont="1" applyBorder="1" applyAlignment="1">
      <alignment horizontal="center" vertical="center"/>
    </xf>
    <xf numFmtId="3" fontId="18" fillId="0" borderId="12" xfId="7" applyNumberFormat="1" applyFont="1" applyBorder="1" applyAlignment="1">
      <alignment horizontal="center" vertical="center"/>
    </xf>
    <xf numFmtId="0" fontId="11" fillId="4" borderId="3" xfId="7" applyFont="1" applyFill="1" applyBorder="1" applyAlignment="1">
      <alignment vertical="center" wrapText="1"/>
    </xf>
    <xf numFmtId="0" fontId="11" fillId="4" borderId="16" xfId="7" applyFont="1" applyFill="1" applyBorder="1" applyAlignment="1">
      <alignment horizontal="center" vertical="center" wrapText="1"/>
    </xf>
    <xf numFmtId="3" fontId="18" fillId="0" borderId="3" xfId="7" applyNumberFormat="1" applyFont="1" applyBorder="1" applyAlignment="1">
      <alignment horizontal="center" vertical="center"/>
    </xf>
    <xf numFmtId="3" fontId="18" fillId="0" borderId="9" xfId="7" applyNumberFormat="1" applyFont="1" applyBorder="1" applyAlignment="1">
      <alignment horizontal="center" vertical="center"/>
    </xf>
    <xf numFmtId="0" fontId="5" fillId="0" borderId="0" xfId="7" applyFont="1" applyAlignment="1">
      <alignment vertical="center" wrapText="1"/>
    </xf>
    <xf numFmtId="0" fontId="13" fillId="0" borderId="0" xfId="7" applyFont="1" applyAlignment="1">
      <alignment horizontal="right" vertical="center" wrapText="1"/>
    </xf>
    <xf numFmtId="0" fontId="11" fillId="0" borderId="0" xfId="7" applyFont="1" applyAlignment="1">
      <alignment horizontal="right" vertical="center" wrapText="1"/>
    </xf>
    <xf numFmtId="0" fontId="18" fillId="0" borderId="0" xfId="7" applyFont="1" applyBorder="1"/>
    <xf numFmtId="0" fontId="12" fillId="6" borderId="114" xfId="7" applyFont="1" applyFill="1" applyBorder="1" applyAlignment="1">
      <alignment horizontal="center" vertical="center" wrapText="1"/>
    </xf>
    <xf numFmtId="0" fontId="12" fillId="6" borderId="115" xfId="7" applyFont="1" applyFill="1" applyBorder="1" applyAlignment="1">
      <alignment horizontal="center" vertical="center" wrapText="1"/>
    </xf>
    <xf numFmtId="0" fontId="11" fillId="4" borderId="51" xfId="7" applyFont="1" applyFill="1" applyBorder="1" applyAlignment="1">
      <alignment horizontal="center" vertical="center" wrapText="1"/>
    </xf>
    <xf numFmtId="0" fontId="11" fillId="4" borderId="50" xfId="7" applyFont="1" applyFill="1" applyBorder="1" applyAlignment="1">
      <alignment horizontal="center" vertical="center" wrapText="1"/>
    </xf>
    <xf numFmtId="0" fontId="11" fillId="4" borderId="42" xfId="7" applyFont="1" applyFill="1" applyBorder="1" applyAlignment="1">
      <alignment horizontal="center" vertical="center" wrapText="1"/>
    </xf>
    <xf numFmtId="0" fontId="18" fillId="0" borderId="2" xfId="7" applyFont="1" applyBorder="1" applyAlignment="1"/>
    <xf numFmtId="0" fontId="18" fillId="0" borderId="0" xfId="7" applyFont="1" applyBorder="1" applyAlignment="1"/>
    <xf numFmtId="0" fontId="12" fillId="4" borderId="20" xfId="7" applyFont="1" applyFill="1" applyBorder="1" applyAlignment="1">
      <alignment vertical="center" wrapText="1"/>
    </xf>
    <xf numFmtId="0" fontId="11" fillId="4" borderId="10" xfId="7" applyFont="1" applyFill="1" applyBorder="1" applyAlignment="1">
      <alignment horizontal="center" vertical="center" wrapText="1"/>
    </xf>
    <xf numFmtId="3" fontId="1" fillId="4" borderId="10" xfId="7" applyNumberFormat="1" applyFont="1" applyFill="1" applyBorder="1" applyAlignment="1">
      <alignment horizontal="center" vertical="center" wrapText="1"/>
    </xf>
    <xf numFmtId="3" fontId="1" fillId="4" borderId="11" xfId="7" applyNumberFormat="1" applyFont="1" applyFill="1" applyBorder="1" applyAlignment="1">
      <alignment horizontal="center" vertical="center" wrapText="1"/>
    </xf>
    <xf numFmtId="0" fontId="18" fillId="0" borderId="0" xfId="7" applyFont="1" applyAlignment="1"/>
    <xf numFmtId="0" fontId="12" fillId="6" borderId="7" xfId="7" applyFont="1" applyFill="1" applyBorder="1" applyAlignment="1">
      <alignment vertical="center" wrapText="1"/>
    </xf>
    <xf numFmtId="0" fontId="11" fillId="6" borderId="4" xfId="7" applyFont="1" applyFill="1" applyBorder="1" applyAlignment="1">
      <alignment horizontal="center" vertical="center" wrapText="1"/>
    </xf>
    <xf numFmtId="0" fontId="11" fillId="4" borderId="7" xfId="7" applyFont="1" applyFill="1" applyBorder="1" applyAlignment="1">
      <alignment vertical="center" wrapText="1"/>
    </xf>
    <xf numFmtId="0" fontId="11" fillId="4" borderId="4" xfId="7" applyFont="1" applyFill="1" applyBorder="1" applyAlignment="1">
      <alignment horizontal="center" vertical="center" wrapText="1"/>
    </xf>
    <xf numFmtId="3" fontId="18" fillId="0" borderId="0" xfId="7" applyNumberFormat="1" applyFont="1" applyAlignment="1"/>
    <xf numFmtId="0" fontId="11" fillId="6" borderId="7" xfId="7" applyFont="1" applyFill="1" applyBorder="1" applyAlignment="1">
      <alignment vertical="center" wrapText="1"/>
    </xf>
    <xf numFmtId="0" fontId="12" fillId="4" borderId="7" xfId="7" applyFont="1" applyFill="1" applyBorder="1" applyAlignment="1">
      <alignment vertical="center" wrapText="1"/>
    </xf>
    <xf numFmtId="0" fontId="12" fillId="0" borderId="7" xfId="7" applyFont="1" applyFill="1" applyBorder="1" applyAlignment="1">
      <alignment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2" fillId="6" borderId="116" xfId="7" applyFont="1" applyFill="1" applyBorder="1" applyAlignment="1">
      <alignment vertical="center" wrapText="1"/>
    </xf>
    <xf numFmtId="3" fontId="5" fillId="0" borderId="0" xfId="7" applyNumberFormat="1" applyFont="1" applyAlignment="1">
      <alignment vertical="center" wrapText="1"/>
    </xf>
    <xf numFmtId="3" fontId="65" fillId="0" borderId="0" xfId="7" applyNumberFormat="1" applyFont="1" applyAlignment="1">
      <alignment horizontal="center"/>
    </xf>
    <xf numFmtId="3" fontId="18" fillId="0" borderId="0" xfId="7" applyNumberFormat="1" applyFont="1" applyAlignment="1">
      <alignment horizontal="center"/>
    </xf>
    <xf numFmtId="0" fontId="32" fillId="0" borderId="0" xfId="7" applyNumberFormat="1" applyFont="1" applyFill="1" applyAlignment="1" applyProtection="1"/>
    <xf numFmtId="0" fontId="34" fillId="0" borderId="0" xfId="7" applyNumberFormat="1" applyFont="1" applyFill="1" applyAlignment="1" applyProtection="1">
      <alignment horizontal="right"/>
    </xf>
    <xf numFmtId="0" fontId="39" fillId="0" borderId="110" xfId="7" applyNumberFormat="1" applyFont="1" applyFill="1" applyBorder="1" applyAlignment="1" applyProtection="1">
      <alignment horizontal="center" vertical="center" wrapText="1"/>
    </xf>
    <xf numFmtId="0" fontId="32" fillId="0" borderId="2" xfId="7" applyNumberFormat="1" applyFont="1" applyFill="1" applyBorder="1" applyAlignment="1" applyProtection="1"/>
    <xf numFmtId="0" fontId="48" fillId="0" borderId="109" xfId="7" applyNumberFormat="1" applyFont="1" applyFill="1" applyBorder="1" applyAlignment="1" applyProtection="1">
      <alignment horizontal="left" vertical="center" wrapText="1"/>
    </xf>
    <xf numFmtId="0" fontId="48" fillId="0" borderId="93" xfId="7" applyNumberFormat="1" applyFont="1" applyFill="1" applyBorder="1" applyAlignment="1" applyProtection="1">
      <alignment horizontal="center" vertical="center" wrapText="1"/>
    </xf>
    <xf numFmtId="0" fontId="48" fillId="0" borderId="58" xfId="7" applyNumberFormat="1" applyFont="1" applyFill="1" applyBorder="1" applyAlignment="1" applyProtection="1">
      <alignment horizontal="center" vertical="center"/>
    </xf>
    <xf numFmtId="0" fontId="48" fillId="0" borderId="39" xfId="7" applyNumberFormat="1" applyFont="1" applyFill="1" applyBorder="1" applyAlignment="1" applyProtection="1">
      <alignment horizontal="center" vertical="center"/>
    </xf>
    <xf numFmtId="0" fontId="48" fillId="0" borderId="40" xfId="7" applyNumberFormat="1" applyFont="1" applyFill="1" applyBorder="1" applyAlignment="1" applyProtection="1">
      <alignment horizontal="center" vertical="center"/>
    </xf>
    <xf numFmtId="0" fontId="48" fillId="0" borderId="65" xfId="7" applyNumberFormat="1" applyFont="1" applyFill="1" applyBorder="1" applyAlignment="1" applyProtection="1">
      <alignment horizontal="center" vertical="center"/>
    </xf>
    <xf numFmtId="0" fontId="48" fillId="0" borderId="22" xfId="7" applyNumberFormat="1" applyFont="1" applyFill="1" applyBorder="1" applyAlignment="1" applyProtection="1">
      <alignment horizontal="left" vertical="center" wrapText="1"/>
    </xf>
    <xf numFmtId="0" fontId="48" fillId="0" borderId="80" xfId="7" applyNumberFormat="1" applyFont="1" applyFill="1" applyBorder="1" applyAlignment="1" applyProtection="1">
      <alignment horizontal="left" vertical="center" wrapText="1"/>
      <protection locked="0"/>
    </xf>
    <xf numFmtId="0" fontId="48" fillId="0" borderId="23" xfId="7" applyNumberFormat="1" applyFont="1" applyFill="1" applyBorder="1" applyAlignment="1" applyProtection="1">
      <alignment horizontal="left" vertical="center" wrapText="1"/>
    </xf>
    <xf numFmtId="0" fontId="48" fillId="0" borderId="75" xfId="7" applyNumberFormat="1" applyFont="1" applyFill="1" applyBorder="1" applyAlignment="1" applyProtection="1">
      <alignment horizontal="center" vertical="center"/>
    </xf>
    <xf numFmtId="0" fontId="48" fillId="0" borderId="7" xfId="7" applyNumberFormat="1" applyFont="1" applyFill="1" applyBorder="1" applyAlignment="1" applyProtection="1">
      <alignment horizontal="center" vertical="center"/>
    </xf>
    <xf numFmtId="0" fontId="48" fillId="0" borderId="4" xfId="7" applyNumberFormat="1" applyFont="1" applyFill="1" applyBorder="1" applyAlignment="1" applyProtection="1">
      <alignment horizontal="center" vertical="center"/>
    </xf>
    <xf numFmtId="0" fontId="48" fillId="0" borderId="15" xfId="7" applyNumberFormat="1" applyFont="1" applyFill="1" applyBorder="1" applyAlignment="1" applyProtection="1">
      <alignment horizontal="center" vertical="center"/>
    </xf>
    <xf numFmtId="0" fontId="48" fillId="0" borderId="75" xfId="7" applyNumberFormat="1" applyFont="1" applyFill="1" applyBorder="1" applyAlignment="1" applyProtection="1">
      <alignment horizontal="left" vertical="center" wrapText="1"/>
      <protection locked="0"/>
    </xf>
    <xf numFmtId="0" fontId="48" fillId="0" borderId="75" xfId="7" applyNumberFormat="1" applyFont="1" applyFill="1" applyBorder="1" applyAlignment="1" applyProtection="1">
      <alignment horizontal="center" vertical="center" wrapText="1"/>
    </xf>
    <xf numFmtId="0" fontId="48" fillId="0" borderId="53" xfId="7" applyNumberFormat="1" applyFont="1" applyFill="1" applyBorder="1" applyAlignment="1" applyProtection="1">
      <alignment horizontal="left" vertical="center" wrapText="1"/>
    </xf>
    <xf numFmtId="0" fontId="48" fillId="0" borderId="34" xfId="7" applyNumberFormat="1" applyFont="1" applyFill="1" applyBorder="1" applyAlignment="1" applyProtection="1">
      <alignment horizontal="center" vertical="center"/>
    </xf>
    <xf numFmtId="0" fontId="49" fillId="0" borderId="23" xfId="7" applyNumberFormat="1" applyFont="1" applyFill="1" applyBorder="1" applyAlignment="1" applyProtection="1">
      <alignment horizontal="left" vertical="center" wrapText="1"/>
    </xf>
    <xf numFmtId="0" fontId="49" fillId="0" borderId="75" xfId="7" applyNumberFormat="1" applyFont="1" applyFill="1" applyBorder="1" applyAlignment="1" applyProtection="1">
      <alignment horizontal="center" vertical="center"/>
    </xf>
    <xf numFmtId="0" fontId="49" fillId="0" borderId="64" xfId="7" applyNumberFormat="1" applyFont="1" applyFill="1" applyBorder="1" applyAlignment="1" applyProtection="1">
      <alignment horizontal="center" vertical="center"/>
    </xf>
    <xf numFmtId="0" fontId="49" fillId="0" borderId="7" xfId="7" applyNumberFormat="1" applyFont="1" applyFill="1" applyBorder="1" applyAlignment="1" applyProtection="1">
      <alignment horizontal="center" vertical="center"/>
    </xf>
    <xf numFmtId="0" fontId="49" fillId="0" borderId="4" xfId="7" applyNumberFormat="1" applyFont="1" applyFill="1" applyBorder="1" applyAlignment="1" applyProtection="1">
      <alignment horizontal="center" vertical="center"/>
    </xf>
    <xf numFmtId="0" fontId="49" fillId="0" borderId="15" xfId="7" applyNumberFormat="1" applyFont="1" applyFill="1" applyBorder="1" applyAlignment="1" applyProtection="1">
      <alignment horizontal="center" vertical="center"/>
    </xf>
    <xf numFmtId="0" fontId="49" fillId="0" borderId="75" xfId="7" applyNumberFormat="1" applyFont="1" applyFill="1" applyBorder="1" applyAlignment="1" applyProtection="1">
      <alignment horizontal="left" vertical="center" wrapText="1"/>
      <protection locked="0"/>
    </xf>
    <xf numFmtId="0" fontId="44" fillId="0" borderId="23" xfId="7" applyNumberFormat="1" applyFont="1" applyFill="1" applyBorder="1" applyAlignment="1" applyProtection="1">
      <alignment horizontal="left" vertical="center" wrapText="1"/>
    </xf>
    <xf numFmtId="0" fontId="44" fillId="0" borderId="75" xfId="7" applyNumberFormat="1" applyFont="1" applyFill="1" applyBorder="1" applyAlignment="1" applyProtection="1">
      <alignment horizontal="center" vertical="center"/>
    </xf>
    <xf numFmtId="0" fontId="44" fillId="0" borderId="64" xfId="7" applyNumberFormat="1" applyFont="1" applyFill="1" applyBorder="1" applyAlignment="1" applyProtection="1">
      <alignment horizontal="center" vertical="center"/>
    </xf>
    <xf numFmtId="0" fontId="44" fillId="0" borderId="7" xfId="7" applyNumberFormat="1" applyFont="1" applyFill="1" applyBorder="1" applyAlignment="1" applyProtection="1">
      <alignment horizontal="center" vertical="center"/>
    </xf>
    <xf numFmtId="0" fontId="44" fillId="0" borderId="4" xfId="7" applyNumberFormat="1" applyFont="1" applyFill="1" applyBorder="1" applyAlignment="1" applyProtection="1">
      <alignment horizontal="center" vertical="center"/>
    </xf>
    <xf numFmtId="0" fontId="44" fillId="0" borderId="15" xfId="7" applyNumberFormat="1" applyFont="1" applyFill="1" applyBorder="1" applyAlignment="1" applyProtection="1">
      <alignment horizontal="center" vertical="center"/>
    </xf>
    <xf numFmtId="0" fontId="44" fillId="0" borderId="75" xfId="7" applyNumberFormat="1" applyFont="1" applyFill="1" applyBorder="1" applyAlignment="1" applyProtection="1">
      <alignment horizontal="left" vertical="center" wrapText="1"/>
      <protection locked="0"/>
    </xf>
    <xf numFmtId="0" fontId="44" fillId="0" borderId="32" xfId="7" applyNumberFormat="1" applyFont="1" applyFill="1" applyBorder="1" applyAlignment="1" applyProtection="1">
      <alignment horizontal="left" vertical="center" wrapText="1"/>
    </xf>
    <xf numFmtId="0" fontId="44" fillId="0" borderId="76" xfId="7" applyNumberFormat="1" applyFont="1" applyFill="1" applyBorder="1" applyAlignment="1" applyProtection="1">
      <alignment horizontal="center" vertical="center"/>
    </xf>
    <xf numFmtId="0" fontId="44" fillId="0" borderId="19" xfId="7" applyNumberFormat="1" applyFont="1" applyFill="1" applyBorder="1" applyAlignment="1" applyProtection="1">
      <alignment horizontal="center" vertical="center"/>
    </xf>
    <xf numFmtId="0" fontId="44" fillId="0" borderId="6" xfId="7" applyNumberFormat="1" applyFont="1" applyFill="1" applyBorder="1" applyAlignment="1" applyProtection="1">
      <alignment horizontal="center" vertical="center"/>
    </xf>
    <xf numFmtId="0" fontId="44" fillId="0" borderId="3" xfId="7" applyNumberFormat="1" applyFont="1" applyFill="1" applyBorder="1" applyAlignment="1" applyProtection="1">
      <alignment horizontal="center" vertical="center"/>
    </xf>
    <xf numFmtId="0" fontId="44" fillId="0" borderId="16" xfId="7" applyNumberFormat="1" applyFont="1" applyFill="1" applyBorder="1" applyAlignment="1" applyProtection="1">
      <alignment horizontal="center" vertical="center"/>
    </xf>
    <xf numFmtId="0" fontId="44" fillId="0" borderId="76" xfId="7" applyNumberFormat="1" applyFont="1" applyFill="1" applyBorder="1" applyAlignment="1" applyProtection="1">
      <alignment horizontal="left" vertical="center" wrapText="1"/>
      <protection locked="0"/>
    </xf>
    <xf numFmtId="0" fontId="32" fillId="0" borderId="31" xfId="7" applyNumberFormat="1" applyFont="1" applyFill="1" applyBorder="1" applyAlignment="1" applyProtection="1"/>
    <xf numFmtId="0" fontId="33" fillId="0" borderId="0" xfId="7" applyNumberFormat="1" applyFont="1" applyFill="1" applyAlignment="1" applyProtection="1"/>
    <xf numFmtId="0" fontId="55" fillId="0" borderId="0" xfId="7" applyNumberFormat="1" applyFont="1" applyFill="1" applyAlignment="1" applyProtection="1"/>
    <xf numFmtId="0" fontId="44" fillId="0" borderId="0" xfId="7" applyNumberFormat="1" applyFont="1" applyFill="1" applyBorder="1" applyAlignment="1" applyProtection="1">
      <alignment horizontal="center" vertical="center"/>
    </xf>
    <xf numFmtId="0" fontId="45" fillId="0" borderId="0" xfId="7" applyNumberFormat="1" applyFont="1" applyFill="1" applyAlignment="1" applyProtection="1"/>
    <xf numFmtId="0" fontId="11" fillId="0" borderId="0" xfId="7" applyNumberFormat="1" applyFont="1" applyFill="1" applyAlignment="1" applyProtection="1"/>
    <xf numFmtId="0" fontId="35" fillId="0" borderId="0" xfId="7" applyNumberFormat="1" applyFont="1" applyFill="1" applyAlignment="1" applyProtection="1">
      <protection hidden="1"/>
    </xf>
    <xf numFmtId="0" fontId="36" fillId="0" borderId="0" xfId="7" applyNumberFormat="1" applyFont="1" applyFill="1" applyAlignment="1" applyProtection="1">
      <protection hidden="1"/>
    </xf>
    <xf numFmtId="0" fontId="37" fillId="0" borderId="0" xfId="7" applyNumberFormat="1" applyFont="1" applyFill="1" applyAlignment="1" applyProtection="1">
      <protection hidden="1"/>
    </xf>
    <xf numFmtId="0" fontId="32" fillId="0" borderId="0" xfId="7" applyNumberFormat="1" applyFont="1" applyFill="1" applyAlignment="1" applyProtection="1">
      <protection hidden="1"/>
    </xf>
    <xf numFmtId="0" fontId="36" fillId="0" borderId="0" xfId="7" applyNumberFormat="1" applyFont="1" applyFill="1" applyBorder="1" applyAlignment="1" applyProtection="1">
      <protection hidden="1"/>
    </xf>
    <xf numFmtId="0" fontId="37" fillId="0" borderId="0" xfId="7" applyNumberFormat="1" applyFont="1" applyFill="1" applyBorder="1" applyAlignment="1" applyProtection="1">
      <protection hidden="1"/>
    </xf>
    <xf numFmtId="0" fontId="32" fillId="0" borderId="0" xfId="7" applyNumberFormat="1" applyFont="1" applyFill="1" applyBorder="1" applyAlignment="1" applyProtection="1">
      <protection hidden="1"/>
    </xf>
    <xf numFmtId="0" fontId="32" fillId="0" borderId="0" xfId="7" applyNumberFormat="1" applyFont="1" applyFill="1" applyAlignment="1" applyProtection="1">
      <protection locked="0"/>
    </xf>
    <xf numFmtId="0" fontId="38" fillId="0" borderId="0" xfId="7" applyNumberFormat="1" applyFont="1" applyFill="1" applyAlignment="1" applyProtection="1">
      <protection locked="0"/>
    </xf>
    <xf numFmtId="0" fontId="32" fillId="0" borderId="2" xfId="7" applyNumberFormat="1" applyFont="1" applyFill="1" applyBorder="1" applyAlignment="1" applyProtection="1">
      <protection locked="0"/>
    </xf>
    <xf numFmtId="0" fontId="39" fillId="6" borderId="6" xfId="7" applyNumberFormat="1" applyFont="1" applyFill="1" applyBorder="1" applyAlignment="1" applyProtection="1">
      <alignment horizontal="center" vertical="center"/>
      <protection locked="0"/>
    </xf>
    <xf numFmtId="0" fontId="39" fillId="6" borderId="19" xfId="7" applyNumberFormat="1" applyFont="1" applyFill="1" applyBorder="1" applyAlignment="1" applyProtection="1">
      <alignment horizontal="center" vertical="center"/>
      <protection locked="0"/>
    </xf>
    <xf numFmtId="0" fontId="39" fillId="6" borderId="9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91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92" xfId="7" applyNumberFormat="1" applyFont="1" applyFill="1" applyBorder="1" applyAlignment="1" applyProtection="1">
      <alignment horizontal="center" vertical="center" wrapText="1"/>
      <protection locked="0"/>
    </xf>
    <xf numFmtId="0" fontId="48" fillId="0" borderId="58" xfId="7" applyNumberFormat="1" applyFont="1" applyFill="1" applyBorder="1" applyAlignment="1" applyProtection="1">
      <alignment horizontal="left" vertical="center" wrapText="1"/>
      <protection locked="0"/>
    </xf>
    <xf numFmtId="0" fontId="14" fillId="0" borderId="20" xfId="7" applyNumberFormat="1" applyFont="1" applyFill="1" applyBorder="1" applyAlignment="1" applyProtection="1">
      <alignment horizontal="center" vertical="center"/>
      <protection locked="0"/>
    </xf>
    <xf numFmtId="0" fontId="40" fillId="7" borderId="21" xfId="7" applyNumberFormat="1" applyFont="1" applyFill="1" applyBorder="1" applyAlignment="1" applyProtection="1">
      <alignment horizontal="center" vertical="center"/>
      <protection hidden="1"/>
    </xf>
    <xf numFmtId="0" fontId="40" fillId="0" borderId="17" xfId="7" applyNumberFormat="1" applyFont="1" applyFill="1" applyBorder="1" applyAlignment="1" applyProtection="1">
      <alignment horizontal="center" vertical="center"/>
      <protection locked="0"/>
    </xf>
    <xf numFmtId="0" fontId="40" fillId="7" borderId="11" xfId="7" applyNumberFormat="1" applyFont="1" applyFill="1" applyBorder="1" applyAlignment="1" applyProtection="1">
      <alignment horizontal="center" vertical="center"/>
      <protection hidden="1"/>
    </xf>
    <xf numFmtId="0" fontId="40" fillId="7" borderId="17" xfId="7" applyNumberFormat="1" applyFont="1" applyFill="1" applyBorder="1" applyAlignment="1" applyProtection="1">
      <alignment horizontal="center" vertical="center"/>
      <protection hidden="1"/>
    </xf>
    <xf numFmtId="3" fontId="40" fillId="0" borderId="22" xfId="7" applyNumberFormat="1" applyFont="1" applyFill="1" applyBorder="1" applyAlignment="1" applyProtection="1">
      <alignment horizontal="center" vertical="center" wrapText="1"/>
      <protection locked="0"/>
    </xf>
    <xf numFmtId="0" fontId="44" fillId="0" borderId="80" xfId="7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7" applyNumberFormat="1" applyFont="1" applyFill="1" applyBorder="1" applyAlignment="1" applyProtection="1">
      <protection locked="0"/>
    </xf>
    <xf numFmtId="0" fontId="48" fillId="0" borderId="64" xfId="7" applyNumberFormat="1" applyFont="1" applyFill="1" applyBorder="1" applyAlignment="1" applyProtection="1">
      <alignment horizontal="left" vertical="center" wrapText="1"/>
      <protection locked="0"/>
    </xf>
    <xf numFmtId="0" fontId="34" fillId="7" borderId="11" xfId="7" applyNumberFormat="1" applyFont="1" applyFill="1" applyBorder="1" applyAlignment="1" applyProtection="1">
      <alignment horizontal="center" vertical="center"/>
      <protection hidden="1"/>
    </xf>
    <xf numFmtId="3" fontId="40" fillId="0" borderId="23" xfId="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7" applyNumberFormat="1" applyFont="1" applyFill="1" applyAlignment="1" applyProtection="1">
      <protection locked="0"/>
    </xf>
    <xf numFmtId="0" fontId="49" fillId="0" borderId="64" xfId="7" applyNumberFormat="1" applyFont="1" applyFill="1" applyBorder="1" applyAlignment="1" applyProtection="1">
      <alignment horizontal="left" vertical="center" wrapText="1"/>
      <protection locked="0"/>
    </xf>
    <xf numFmtId="0" fontId="22" fillId="0" borderId="20" xfId="7" applyNumberFormat="1" applyFont="1" applyFill="1" applyBorder="1" applyAlignment="1" applyProtection="1">
      <alignment horizontal="center" vertical="center"/>
      <protection locked="0"/>
    </xf>
    <xf numFmtId="0" fontId="44" fillId="0" borderId="64" xfId="7" applyNumberFormat="1" applyFont="1" applyFill="1" applyBorder="1" applyAlignment="1" applyProtection="1">
      <alignment horizontal="left" vertical="center" wrapText="1"/>
      <protection locked="0"/>
    </xf>
    <xf numFmtId="0" fontId="40" fillId="0" borderId="20" xfId="7" applyNumberFormat="1" applyFont="1" applyFill="1" applyBorder="1" applyAlignment="1" applyProtection="1">
      <alignment horizontal="center" vertical="center"/>
      <protection locked="0"/>
    </xf>
    <xf numFmtId="0" fontId="55" fillId="0" borderId="0" xfId="7" applyNumberFormat="1" applyFont="1" applyFill="1" applyAlignment="1" applyProtection="1">
      <protection locked="0"/>
    </xf>
    <xf numFmtId="0" fontId="39" fillId="0" borderId="0" xfId="7" applyNumberFormat="1" applyFont="1" applyFill="1" applyAlignment="1" applyProtection="1">
      <protection locked="0"/>
    </xf>
    <xf numFmtId="0" fontId="41" fillId="0" borderId="0" xfId="7" applyNumberFormat="1" applyFont="1" applyFill="1" applyAlignment="1" applyProtection="1">
      <protection locked="0"/>
    </xf>
    <xf numFmtId="0" fontId="37" fillId="0" borderId="0" xfId="7" applyNumberFormat="1" applyFont="1" applyFill="1" applyAlignment="1" applyProtection="1">
      <protection locked="0"/>
    </xf>
    <xf numFmtId="0" fontId="11" fillId="0" borderId="0" xfId="7" applyNumberFormat="1" applyFont="1" applyFill="1" applyAlignment="1" applyProtection="1">
      <protection locked="0"/>
    </xf>
    <xf numFmtId="0" fontId="5" fillId="0" borderId="37" xfId="0" applyFont="1" applyFill="1" applyBorder="1" applyAlignment="1">
      <alignment horizontal="left" vertical="center" wrapText="1"/>
    </xf>
    <xf numFmtId="0" fontId="15" fillId="0" borderId="51" xfId="0" applyFont="1" applyFill="1" applyBorder="1" applyAlignment="1">
      <alignment horizontal="left" vertical="center" wrapText="1"/>
    </xf>
    <xf numFmtId="3" fontId="70" fillId="0" borderId="0" xfId="7" applyNumberFormat="1" applyFont="1" applyFill="1"/>
    <xf numFmtId="3" fontId="71" fillId="0" borderId="0" xfId="7" applyNumberFormat="1" applyFont="1" applyFill="1" applyBorder="1" applyAlignment="1">
      <alignment wrapText="1"/>
    </xf>
    <xf numFmtId="3" fontId="72" fillId="0" borderId="0" xfId="7" applyNumberFormat="1" applyFont="1" applyFill="1"/>
    <xf numFmtId="3" fontId="66" fillId="0" borderId="78" xfId="0" applyNumberFormat="1" applyFont="1" applyFill="1" applyBorder="1" applyAlignment="1"/>
    <xf numFmtId="3" fontId="47" fillId="0" borderId="0" xfId="0" applyNumberFormat="1" applyFont="1" applyFill="1" applyBorder="1" applyAlignment="1">
      <alignment horizontal="left" wrapText="1"/>
    </xf>
    <xf numFmtId="3" fontId="62" fillId="0" borderId="0" xfId="0" applyNumberFormat="1" applyFont="1" applyFill="1" applyBorder="1" applyAlignment="1">
      <alignment horizontal="left"/>
    </xf>
    <xf numFmtId="3" fontId="11" fillId="0" borderId="12" xfId="0" applyNumberFormat="1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horizontal="center" vertical="center"/>
    </xf>
    <xf numFmtId="3" fontId="12" fillId="6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horizontal="center"/>
    </xf>
    <xf numFmtId="3" fontId="12" fillId="6" borderId="4" xfId="0" applyNumberFormat="1" applyFont="1" applyFill="1" applyBorder="1" applyAlignment="1">
      <alignment horizontal="center"/>
    </xf>
    <xf numFmtId="0" fontId="12" fillId="6" borderId="6" xfId="0" applyFont="1" applyFill="1" applyBorder="1" applyAlignment="1">
      <alignment vertical="center" wrapText="1"/>
    </xf>
    <xf numFmtId="3" fontId="47" fillId="0" borderId="31" xfId="0" applyNumberFormat="1" applyFont="1" applyFill="1" applyBorder="1" applyAlignment="1">
      <alignment horizontal="left" wrapText="1"/>
    </xf>
    <xf numFmtId="3" fontId="1" fillId="0" borderId="53" xfId="7" applyNumberFormat="1" applyFont="1" applyFill="1" applyBorder="1" applyAlignment="1">
      <alignment horizontal="center" vertical="center"/>
    </xf>
    <xf numFmtId="3" fontId="1" fillId="0" borderId="77" xfId="7" applyNumberFormat="1" applyFont="1" applyFill="1" applyBorder="1" applyAlignment="1">
      <alignment horizontal="center" vertical="center"/>
    </xf>
    <xf numFmtId="3" fontId="1" fillId="0" borderId="32" xfId="7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3" fontId="75" fillId="0" borderId="78" xfId="0" applyNumberFormat="1" applyFont="1" applyFill="1" applyBorder="1" applyAlignment="1"/>
    <xf numFmtId="3" fontId="56" fillId="0" borderId="0" xfId="7" applyNumberFormat="1" applyFont="1" applyAlignment="1"/>
    <xf numFmtId="0" fontId="5" fillId="0" borderId="0" xfId="0" applyFont="1" applyFill="1"/>
    <xf numFmtId="3" fontId="73" fillId="0" borderId="0" xfId="0" applyNumberFormat="1" applyFont="1" applyFill="1"/>
    <xf numFmtId="3" fontId="65" fillId="0" borderId="0" xfId="0" applyNumberFormat="1" applyFont="1" applyFill="1" applyAlignment="1">
      <alignment horizontal="center" vertical="center"/>
    </xf>
    <xf numFmtId="3" fontId="77" fillId="0" borderId="0" xfId="0" applyNumberFormat="1" applyFont="1" applyAlignment="1"/>
    <xf numFmtId="3" fontId="77" fillId="0" borderId="0" xfId="0" applyNumberFormat="1" applyFont="1" applyFill="1" applyAlignment="1"/>
    <xf numFmtId="3" fontId="77" fillId="0" borderId="0" xfId="0" applyNumberFormat="1" applyFont="1" applyFill="1" applyAlignment="1">
      <alignment horizontal="center"/>
    </xf>
    <xf numFmtId="3" fontId="78" fillId="0" borderId="0" xfId="0" applyNumberFormat="1" applyFont="1" applyAlignment="1"/>
    <xf numFmtId="3" fontId="78" fillId="0" borderId="0" xfId="0" applyNumberFormat="1" applyFont="1" applyFill="1" applyAlignment="1"/>
    <xf numFmtId="3" fontId="78" fillId="0" borderId="0" xfId="0" applyNumberFormat="1" applyFont="1" applyFill="1" applyAlignment="1">
      <alignment horizontal="center"/>
    </xf>
    <xf numFmtId="3" fontId="62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/>
    <xf numFmtId="0" fontId="1" fillId="0" borderId="0" xfId="0" applyFont="1" applyFill="1" applyAlignment="1"/>
    <xf numFmtId="0" fontId="63" fillId="0" borderId="0" xfId="0" applyFont="1" applyFill="1" applyAlignment="1"/>
    <xf numFmtId="0" fontId="39" fillId="0" borderId="111" xfId="7" applyNumberFormat="1" applyFont="1" applyFill="1" applyBorder="1" applyAlignment="1" applyProtection="1">
      <alignment horizontal="center" vertical="center" wrapText="1"/>
    </xf>
    <xf numFmtId="0" fontId="39" fillId="0" borderId="112" xfId="7" applyNumberFormat="1" applyFont="1" applyFill="1" applyBorder="1" applyAlignment="1" applyProtection="1">
      <alignment horizontal="center" vertical="center" wrapText="1"/>
    </xf>
    <xf numFmtId="3" fontId="13" fillId="0" borderId="0" xfId="7" applyNumberFormat="1" applyFont="1" applyFill="1" applyAlignment="1">
      <alignment horizontal="right"/>
    </xf>
    <xf numFmtId="0" fontId="73" fillId="0" borderId="0" xfId="7" applyFont="1" applyFill="1" applyAlignment="1"/>
    <xf numFmtId="0" fontId="1" fillId="0" borderId="29" xfId="7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3" fontId="69" fillId="0" borderId="78" xfId="0" applyNumberFormat="1" applyFont="1" applyFill="1" applyBorder="1" applyAlignment="1"/>
    <xf numFmtId="3" fontId="1" fillId="0" borderId="22" xfId="7" applyNumberFormat="1" applyFont="1" applyFill="1" applyBorder="1" applyAlignment="1">
      <alignment horizontal="center" vertical="center" wrapText="1"/>
    </xf>
    <xf numFmtId="3" fontId="1" fillId="0" borderId="23" xfId="7" applyNumberFormat="1" applyFont="1" applyFill="1" applyBorder="1" applyAlignment="1">
      <alignment horizontal="center" vertical="center"/>
    </xf>
    <xf numFmtId="3" fontId="1" fillId="0" borderId="33" xfId="7" applyNumberFormat="1" applyFont="1" applyFill="1" applyBorder="1" applyAlignment="1">
      <alignment horizontal="center" vertical="center"/>
    </xf>
    <xf numFmtId="49" fontId="11" fillId="6" borderId="7" xfId="7" applyNumberFormat="1" applyFont="1" applyFill="1" applyBorder="1" applyAlignment="1">
      <alignment horizontal="center" vertical="center" wrapText="1"/>
    </xf>
    <xf numFmtId="49" fontId="11" fillId="6" borderId="4" xfId="7" applyNumberFormat="1" applyFont="1" applyFill="1" applyBorder="1" applyAlignment="1">
      <alignment horizontal="center" vertical="center" wrapText="1"/>
    </xf>
    <xf numFmtId="49" fontId="15" fillId="6" borderId="40" xfId="7" applyNumberFormat="1" applyFont="1" applyFill="1" applyBorder="1" applyAlignment="1" applyProtection="1">
      <alignment horizontal="center" vertical="center" wrapText="1"/>
    </xf>
    <xf numFmtId="3" fontId="10" fillId="5" borderId="49" xfId="7" applyNumberFormat="1" applyFont="1" applyFill="1" applyBorder="1" applyAlignment="1">
      <alignment horizontal="center" vertical="center" wrapText="1"/>
    </xf>
    <xf numFmtId="0" fontId="10" fillId="5" borderId="60" xfId="7" applyFont="1" applyFill="1" applyBorder="1" applyAlignment="1">
      <alignment horizontal="center" vertical="center" wrapText="1"/>
    </xf>
    <xf numFmtId="3" fontId="10" fillId="5" borderId="25" xfId="7" applyNumberFormat="1" applyFont="1" applyFill="1" applyBorder="1" applyAlignment="1">
      <alignment horizontal="center" vertical="center" wrapText="1"/>
    </xf>
    <xf numFmtId="3" fontId="10" fillId="5" borderId="35" xfId="7" applyNumberFormat="1" applyFont="1" applyFill="1" applyBorder="1" applyAlignment="1">
      <alignment horizontal="center" vertical="center" wrapText="1"/>
    </xf>
    <xf numFmtId="3" fontId="10" fillId="5" borderId="36" xfId="7" applyNumberFormat="1" applyFont="1" applyFill="1" applyBorder="1" applyAlignment="1">
      <alignment horizontal="center" vertical="center" wrapText="1"/>
    </xf>
    <xf numFmtId="3" fontId="1" fillId="0" borderId="4" xfId="7" applyNumberFormat="1" applyFont="1" applyBorder="1" applyAlignment="1">
      <alignment horizontal="center" vertical="center"/>
    </xf>
    <xf numFmtId="49" fontId="12" fillId="4" borderId="39" xfId="7" applyNumberFormat="1" applyFont="1" applyFill="1" applyBorder="1" applyAlignment="1">
      <alignment horizontal="center" vertical="center" wrapText="1"/>
    </xf>
    <xf numFmtId="0" fontId="12" fillId="4" borderId="40" xfId="7" applyFont="1" applyFill="1" applyBorder="1" applyAlignment="1">
      <alignment vertical="center" wrapText="1"/>
    </xf>
    <xf numFmtId="0" fontId="12" fillId="4" borderId="40" xfId="7" applyFont="1" applyFill="1" applyBorder="1" applyAlignment="1">
      <alignment horizontal="center" vertical="center" wrapText="1"/>
    </xf>
    <xf numFmtId="3" fontId="1" fillId="0" borderId="40" xfId="7" applyNumberFormat="1" applyBorder="1" applyAlignment="1">
      <alignment horizontal="center" vertical="center"/>
    </xf>
    <xf numFmtId="0" fontId="13" fillId="0" borderId="0" xfId="7" applyFont="1" applyAlignment="1"/>
    <xf numFmtId="0" fontId="11" fillId="7" borderId="33" xfId="7" applyFont="1" applyFill="1" applyBorder="1" applyAlignment="1">
      <alignment horizontal="center" wrapText="1"/>
    </xf>
    <xf numFmtId="0" fontId="11" fillId="7" borderId="44" xfId="7" applyFont="1" applyFill="1" applyBorder="1" applyAlignment="1">
      <alignment horizontal="center" wrapText="1"/>
    </xf>
    <xf numFmtId="3" fontId="5" fillId="0" borderId="0" xfId="7" applyNumberFormat="1" applyFont="1" applyFill="1"/>
    <xf numFmtId="0" fontId="5" fillId="0" borderId="0" xfId="10" applyFont="1"/>
    <xf numFmtId="0" fontId="1" fillId="0" borderId="0" xfId="11" applyFont="1"/>
    <xf numFmtId="0" fontId="5" fillId="0" borderId="0" xfId="11" applyFont="1" applyBorder="1"/>
    <xf numFmtId="0" fontId="5" fillId="0" borderId="0" xfId="11" applyFont="1" applyAlignment="1">
      <alignment horizontal="right"/>
    </xf>
    <xf numFmtId="0" fontId="12" fillId="6" borderId="50" xfId="11" applyFont="1" applyFill="1" applyBorder="1" applyAlignment="1">
      <alignment horizontal="center" vertical="center"/>
    </xf>
    <xf numFmtId="0" fontId="12" fillId="6" borderId="50" xfId="10" applyFont="1" applyFill="1" applyBorder="1" applyAlignment="1">
      <alignment horizontal="center" vertical="center" wrapText="1"/>
    </xf>
    <xf numFmtId="0" fontId="12" fillId="6" borderId="42" xfId="10" applyFont="1" applyFill="1" applyBorder="1" applyAlignment="1">
      <alignment horizontal="center" vertical="center" wrapText="1"/>
    </xf>
    <xf numFmtId="0" fontId="5" fillId="0" borderId="0" xfId="10" applyFont="1" applyBorder="1"/>
    <xf numFmtId="0" fontId="24" fillId="0" borderId="0" xfId="10" applyFont="1"/>
    <xf numFmtId="0" fontId="15" fillId="0" borderId="0" xfId="11" applyFont="1" applyFill="1" applyBorder="1" applyAlignment="1">
      <alignment horizontal="left"/>
    </xf>
    <xf numFmtId="3" fontId="5" fillId="0" borderId="0" xfId="10" applyNumberFormat="1" applyFont="1"/>
    <xf numFmtId="3" fontId="15" fillId="0" borderId="0" xfId="7" applyNumberFormat="1" applyFont="1" applyFill="1" applyBorder="1"/>
    <xf numFmtId="10" fontId="13" fillId="0" borderId="0" xfId="7" applyNumberFormat="1" applyFont="1" applyFill="1" applyBorder="1" applyAlignment="1">
      <alignment horizontal="right"/>
    </xf>
    <xf numFmtId="0" fontId="80" fillId="6" borderId="46" xfId="7" applyFont="1" applyFill="1" applyBorder="1" applyAlignment="1">
      <alignment vertical="center" wrapText="1"/>
    </xf>
    <xf numFmtId="3" fontId="1" fillId="0" borderId="0" xfId="7" applyNumberFormat="1" applyFill="1"/>
    <xf numFmtId="3" fontId="12" fillId="0" borderId="0" xfId="7" applyNumberFormat="1" applyFont="1" applyAlignment="1">
      <alignment vertical="center" wrapText="1"/>
    </xf>
    <xf numFmtId="3" fontId="81" fillId="0" borderId="0" xfId="7" applyNumberFormat="1" applyFont="1"/>
    <xf numFmtId="0" fontId="11" fillId="7" borderId="30" xfId="7" applyFont="1" applyFill="1" applyBorder="1" applyAlignment="1">
      <alignment horizontal="center" wrapText="1"/>
    </xf>
    <xf numFmtId="166" fontId="20" fillId="0" borderId="0" xfId="7" applyNumberFormat="1" applyFont="1"/>
    <xf numFmtId="167" fontId="20" fillId="0" borderId="0" xfId="7" applyNumberFormat="1" applyFont="1"/>
    <xf numFmtId="3" fontId="47" fillId="0" borderId="21" xfId="7" applyNumberFormat="1" applyFont="1" applyBorder="1" applyAlignment="1">
      <alignment horizontal="center" vertical="center"/>
    </xf>
    <xf numFmtId="0" fontId="47" fillId="0" borderId="0" xfId="7" applyFont="1" applyAlignment="1">
      <alignment horizontal="center"/>
    </xf>
    <xf numFmtId="3" fontId="1" fillId="0" borderId="12" xfId="7" applyNumberFormat="1" applyFont="1" applyFill="1" applyBorder="1" applyAlignment="1">
      <alignment horizontal="center" vertical="center"/>
    </xf>
    <xf numFmtId="3" fontId="1" fillId="0" borderId="12" xfId="7" applyNumberFormat="1" applyFill="1" applyBorder="1" applyAlignment="1">
      <alignment horizontal="center" vertical="center"/>
    </xf>
    <xf numFmtId="3" fontId="18" fillId="0" borderId="12" xfId="7" applyNumberFormat="1" applyFont="1" applyFill="1" applyBorder="1" applyAlignment="1">
      <alignment horizontal="center" vertical="center"/>
    </xf>
    <xf numFmtId="3" fontId="1" fillId="6" borderId="4" xfId="7" applyNumberFormat="1" applyFont="1" applyFill="1" applyBorder="1" applyAlignment="1">
      <alignment horizontal="center" wrapText="1"/>
    </xf>
    <xf numFmtId="3" fontId="1" fillId="6" borderId="12" xfId="7" applyNumberFormat="1" applyFont="1" applyFill="1" applyBorder="1" applyAlignment="1">
      <alignment horizontal="center" wrapText="1"/>
    </xf>
    <xf numFmtId="3" fontId="1" fillId="4" borderId="4" xfId="7" applyNumberFormat="1" applyFont="1" applyFill="1" applyBorder="1" applyAlignment="1">
      <alignment horizontal="center" wrapText="1"/>
    </xf>
    <xf numFmtId="3" fontId="1" fillId="0" borderId="12" xfId="7" applyNumberFormat="1" applyFont="1" applyFill="1" applyBorder="1" applyAlignment="1">
      <alignment horizontal="center" wrapText="1"/>
    </xf>
    <xf numFmtId="3" fontId="1" fillId="4" borderId="12" xfId="7" applyNumberFormat="1" applyFont="1" applyFill="1" applyBorder="1" applyAlignment="1">
      <alignment horizontal="center" wrapText="1"/>
    </xf>
    <xf numFmtId="3" fontId="1" fillId="0" borderId="4" xfId="7" applyNumberFormat="1" applyFont="1" applyFill="1" applyBorder="1" applyAlignment="1">
      <alignment horizontal="center" wrapText="1"/>
    </xf>
    <xf numFmtId="3" fontId="15" fillId="0" borderId="12" xfId="7" applyNumberFormat="1" applyFont="1" applyFill="1" applyBorder="1" applyAlignment="1">
      <alignment horizontal="center"/>
    </xf>
    <xf numFmtId="3" fontId="15" fillId="0" borderId="9" xfId="7" applyNumberFormat="1" applyFont="1" applyFill="1" applyBorder="1" applyAlignment="1">
      <alignment horizontal="center"/>
    </xf>
    <xf numFmtId="0" fontId="47" fillId="0" borderId="0" xfId="7" applyFont="1" applyFill="1" applyAlignment="1">
      <alignment horizontal="center"/>
    </xf>
    <xf numFmtId="167" fontId="18" fillId="0" borderId="0" xfId="7" applyNumberFormat="1" applyFont="1"/>
    <xf numFmtId="166" fontId="1" fillId="0" borderId="0" xfId="7" applyNumberFormat="1"/>
    <xf numFmtId="166" fontId="82" fillId="0" borderId="0" xfId="7" applyNumberFormat="1" applyFont="1"/>
    <xf numFmtId="166" fontId="20" fillId="0" borderId="0" xfId="7" applyNumberFormat="1" applyFont="1" applyAlignment="1">
      <alignment vertical="center" wrapText="1"/>
    </xf>
    <xf numFmtId="166" fontId="82" fillId="0" borderId="0" xfId="7" applyNumberFormat="1" applyFont="1" applyAlignment="1">
      <alignment vertical="center"/>
    </xf>
    <xf numFmtId="0" fontId="1" fillId="0" borderId="13" xfId="7" applyFont="1" applyFill="1" applyBorder="1"/>
    <xf numFmtId="0" fontId="1" fillId="0" borderId="64" xfId="7" applyFont="1" applyFill="1" applyBorder="1"/>
    <xf numFmtId="165" fontId="58" fillId="11" borderId="15" xfId="7" applyNumberFormat="1" applyFont="1" applyFill="1" applyBorder="1"/>
    <xf numFmtId="3" fontId="15" fillId="0" borderId="40" xfId="3" applyNumberFormat="1" applyFont="1" applyFill="1" applyBorder="1" applyAlignment="1">
      <alignment horizontal="center"/>
    </xf>
    <xf numFmtId="3" fontId="15" fillId="0" borderId="4" xfId="3" applyNumberFormat="1" applyFont="1" applyFill="1" applyBorder="1" applyAlignment="1">
      <alignment horizontal="center"/>
    </xf>
    <xf numFmtId="3" fontId="15" fillId="0" borderId="3" xfId="3" applyNumberFormat="1" applyFont="1" applyFill="1" applyBorder="1" applyAlignment="1">
      <alignment horizontal="center"/>
    </xf>
    <xf numFmtId="3" fontId="15" fillId="0" borderId="21" xfId="7" applyNumberFormat="1" applyFont="1" applyFill="1" applyBorder="1" applyAlignment="1">
      <alignment horizontal="center"/>
    </xf>
    <xf numFmtId="3" fontId="15" fillId="8" borderId="9" xfId="7" applyNumberFormat="1" applyFont="1" applyFill="1" applyBorder="1" applyAlignment="1">
      <alignment horizontal="center"/>
    </xf>
    <xf numFmtId="0" fontId="12" fillId="0" borderId="22" xfId="7" applyFont="1" applyFill="1" applyBorder="1" applyAlignment="1">
      <alignment horizontal="center" vertical="center"/>
    </xf>
    <xf numFmtId="0" fontId="12" fillId="0" borderId="23" xfId="7" applyFont="1" applyFill="1" applyBorder="1" applyAlignment="1">
      <alignment horizontal="center" vertical="center"/>
    </xf>
    <xf numFmtId="0" fontId="12" fillId="0" borderId="32" xfId="7" applyFont="1" applyFill="1" applyBorder="1" applyAlignment="1">
      <alignment horizontal="center" vertical="center"/>
    </xf>
    <xf numFmtId="0" fontId="5" fillId="2" borderId="65" xfId="3" applyFont="1" applyFill="1" applyBorder="1" applyAlignment="1">
      <alignment horizontal="left" vertical="center" wrapText="1"/>
    </xf>
    <xf numFmtId="0" fontId="5" fillId="2" borderId="15" xfId="3" applyFont="1" applyFill="1" applyBorder="1" applyAlignment="1">
      <alignment horizontal="left" vertical="center" wrapText="1"/>
    </xf>
    <xf numFmtId="49" fontId="5" fillId="2" borderId="15" xfId="3" applyNumberFormat="1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vertical="center"/>
    </xf>
    <xf numFmtId="0" fontId="5" fillId="2" borderId="15" xfId="3" applyFont="1" applyFill="1" applyBorder="1" applyAlignment="1">
      <alignment vertical="center" wrapText="1"/>
    </xf>
    <xf numFmtId="0" fontId="5" fillId="2" borderId="15" xfId="3" applyFont="1" applyFill="1" applyBorder="1" applyAlignment="1">
      <alignment horizontal="left" vertical="center"/>
    </xf>
    <xf numFmtId="0" fontId="5" fillId="8" borderId="16" xfId="3" applyFont="1" applyFill="1" applyBorder="1" applyAlignment="1">
      <alignment horizontal="left" vertical="center" wrapText="1"/>
    </xf>
    <xf numFmtId="3" fontId="15" fillId="0" borderId="43" xfId="3" applyNumberFormat="1" applyFont="1" applyFill="1" applyBorder="1" applyAlignment="1">
      <alignment horizontal="center"/>
    </xf>
    <xf numFmtId="3" fontId="15" fillId="0" borderId="13" xfId="3" applyNumberFormat="1" applyFont="1" applyFill="1" applyBorder="1" applyAlignment="1">
      <alignment horizontal="center"/>
    </xf>
    <xf numFmtId="3" fontId="15" fillId="0" borderId="39" xfId="3" applyNumberFormat="1" applyFont="1" applyFill="1" applyBorder="1" applyAlignment="1">
      <alignment horizontal="center"/>
    </xf>
    <xf numFmtId="3" fontId="15" fillId="0" borderId="21" xfId="3" applyNumberFormat="1" applyFont="1" applyFill="1" applyBorder="1" applyAlignment="1">
      <alignment horizontal="center"/>
    </xf>
    <xf numFmtId="3" fontId="15" fillId="0" borderId="7" xfId="3" applyNumberFormat="1" applyFont="1" applyFill="1" applyBorder="1" applyAlignment="1">
      <alignment horizontal="center"/>
    </xf>
    <xf numFmtId="3" fontId="15" fillId="0" borderId="12" xfId="3" applyNumberFormat="1" applyFont="1" applyFill="1" applyBorder="1" applyAlignment="1">
      <alignment horizontal="center"/>
    </xf>
    <xf numFmtId="3" fontId="15" fillId="0" borderId="6" xfId="3" applyNumberFormat="1" applyFont="1" applyFill="1" applyBorder="1" applyAlignment="1">
      <alignment horizontal="center"/>
    </xf>
    <xf numFmtId="3" fontId="15" fillId="0" borderId="9" xfId="3" applyNumberFormat="1" applyFont="1" applyFill="1" applyBorder="1" applyAlignment="1">
      <alignment horizontal="center"/>
    </xf>
    <xf numFmtId="3" fontId="15" fillId="0" borderId="14" xfId="3" applyNumberFormat="1" applyFont="1" applyFill="1" applyBorder="1" applyAlignment="1">
      <alignment horizontal="center"/>
    </xf>
    <xf numFmtId="3" fontId="28" fillId="0" borderId="0" xfId="7" applyNumberFormat="1" applyFont="1" applyFill="1"/>
    <xf numFmtId="0" fontId="28" fillId="0" borderId="0" xfId="7" applyFont="1" applyFill="1" applyAlignment="1">
      <alignment horizontal="right"/>
    </xf>
    <xf numFmtId="3" fontId="1" fillId="0" borderId="10" xfId="4" applyNumberFormat="1" applyFont="1" applyFill="1" applyBorder="1" applyAlignment="1">
      <alignment horizontal="center" vertical="center"/>
    </xf>
    <xf numFmtId="3" fontId="1" fillId="0" borderId="4" xfId="4" applyNumberFormat="1" applyFont="1" applyFill="1" applyBorder="1" applyAlignment="1">
      <alignment horizontal="center" vertical="center"/>
    </xf>
    <xf numFmtId="4" fontId="5" fillId="0" borderId="0" xfId="7" applyNumberFormat="1" applyFont="1" applyAlignment="1">
      <alignment horizontal="center"/>
    </xf>
    <xf numFmtId="3" fontId="43" fillId="0" borderId="0" xfId="7" applyNumberFormat="1" applyFont="1" applyAlignment="1">
      <alignment horizontal="center"/>
    </xf>
    <xf numFmtId="3" fontId="5" fillId="0" borderId="0" xfId="7" applyNumberFormat="1" applyFont="1" applyAlignment="1">
      <alignment horizontal="center"/>
    </xf>
    <xf numFmtId="3" fontId="5" fillId="0" borderId="40" xfId="10" applyNumberFormat="1" applyFont="1" applyBorder="1" applyAlignment="1">
      <alignment horizontal="right"/>
    </xf>
    <xf numFmtId="3" fontId="5" fillId="0" borderId="4" xfId="10" applyNumberFormat="1" applyFont="1" applyBorder="1" applyAlignment="1">
      <alignment horizontal="right"/>
    </xf>
    <xf numFmtId="3" fontId="14" fillId="0" borderId="40" xfId="1" applyNumberFormat="1" applyFont="1" applyFill="1" applyBorder="1" applyAlignment="1">
      <alignment horizontal="right"/>
    </xf>
    <xf numFmtId="3" fontId="14" fillId="0" borderId="4" xfId="1" applyNumberFormat="1" applyFont="1" applyFill="1" applyBorder="1" applyAlignment="1">
      <alignment horizontal="right"/>
    </xf>
    <xf numFmtId="3" fontId="14" fillId="0" borderId="35" xfId="1" applyNumberFormat="1" applyFont="1" applyFill="1" applyBorder="1" applyAlignment="1">
      <alignment horizontal="right"/>
    </xf>
    <xf numFmtId="0" fontId="15" fillId="0" borderId="40" xfId="11" applyFont="1" applyFill="1" applyBorder="1" applyAlignment="1">
      <alignment horizontal="left"/>
    </xf>
    <xf numFmtId="0" fontId="15" fillId="0" borderId="4" xfId="11" applyFont="1" applyFill="1" applyBorder="1" applyAlignment="1">
      <alignment horizontal="left" wrapText="1"/>
    </xf>
    <xf numFmtId="0" fontId="15" fillId="0" borderId="4" xfId="11" applyFont="1" applyFill="1" applyBorder="1" applyAlignment="1">
      <alignment horizontal="left"/>
    </xf>
    <xf numFmtId="3" fontId="15" fillId="0" borderId="12" xfId="10" applyNumberFormat="1" applyFont="1" applyBorder="1" applyAlignment="1">
      <alignment horizontal="right"/>
    </xf>
    <xf numFmtId="3" fontId="15" fillId="0" borderId="36" xfId="10" applyNumberFormat="1" applyFont="1" applyBorder="1" applyAlignment="1">
      <alignment horizontal="right"/>
    </xf>
    <xf numFmtId="3" fontId="22" fillId="0" borderId="40" xfId="10" applyNumberFormat="1" applyFont="1" applyBorder="1" applyAlignment="1">
      <alignment horizontal="right"/>
    </xf>
    <xf numFmtId="3" fontId="22" fillId="0" borderId="4" xfId="10" applyNumberFormat="1" applyFont="1" applyBorder="1" applyAlignment="1">
      <alignment horizontal="right"/>
    </xf>
    <xf numFmtId="3" fontId="22" fillId="0" borderId="4" xfId="10" applyNumberFormat="1" applyFont="1" applyFill="1" applyBorder="1" applyAlignment="1">
      <alignment horizontal="right"/>
    </xf>
    <xf numFmtId="3" fontId="15" fillId="0" borderId="21" xfId="10" applyNumberFormat="1" applyFont="1" applyFill="1" applyBorder="1" applyAlignment="1">
      <alignment horizontal="right"/>
    </xf>
    <xf numFmtId="3" fontId="15" fillId="0" borderId="12" xfId="10" applyNumberFormat="1" applyFont="1" applyFill="1" applyBorder="1" applyAlignment="1">
      <alignment horizontal="right"/>
    </xf>
    <xf numFmtId="3" fontId="15" fillId="0" borderId="21" xfId="10" applyNumberFormat="1" applyFont="1" applyBorder="1" applyAlignment="1">
      <alignment horizontal="right"/>
    </xf>
    <xf numFmtId="0" fontId="15" fillId="0" borderId="62" xfId="11" applyFont="1" applyFill="1" applyBorder="1" applyAlignment="1">
      <alignment horizontal="left" vertical="center" wrapText="1"/>
    </xf>
    <xf numFmtId="3" fontId="14" fillId="0" borderId="50" xfId="1" applyNumberFormat="1" applyFont="1" applyFill="1" applyBorder="1" applyAlignment="1">
      <alignment horizontal="right"/>
    </xf>
    <xf numFmtId="3" fontId="5" fillId="0" borderId="50" xfId="10" applyNumberFormat="1" applyFont="1" applyBorder="1" applyAlignment="1">
      <alignment horizontal="right"/>
    </xf>
    <xf numFmtId="3" fontId="15" fillId="0" borderId="42" xfId="10" applyNumberFormat="1" applyFont="1" applyBorder="1" applyAlignment="1">
      <alignment horizontal="right"/>
    </xf>
    <xf numFmtId="0" fontId="15" fillId="0" borderId="35" xfId="11" applyFont="1" applyFill="1" applyBorder="1" applyAlignment="1">
      <alignment horizontal="left" wrapText="1"/>
    </xf>
    <xf numFmtId="0" fontId="15" fillId="0" borderId="40" xfId="11" applyFont="1" applyFill="1" applyBorder="1" applyAlignment="1">
      <alignment horizontal="left" wrapText="1"/>
    </xf>
    <xf numFmtId="3" fontId="12" fillId="0" borderId="30" xfId="7" applyNumberFormat="1" applyFont="1" applyFill="1" applyBorder="1" applyAlignment="1">
      <alignment horizontal="center" vertical="center"/>
    </xf>
    <xf numFmtId="3" fontId="12" fillId="0" borderId="3" xfId="7" applyNumberFormat="1" applyFont="1" applyFill="1" applyBorder="1" applyAlignment="1">
      <alignment horizontal="center" vertical="center"/>
    </xf>
    <xf numFmtId="3" fontId="12" fillId="0" borderId="9" xfId="7" applyNumberFormat="1" applyFont="1" applyFill="1" applyBorder="1" applyAlignment="1">
      <alignment horizontal="center" vertical="center"/>
    </xf>
    <xf numFmtId="3" fontId="11" fillId="0" borderId="82" xfId="7" applyNumberFormat="1" applyFont="1" applyFill="1" applyBorder="1" applyAlignment="1">
      <alignment horizontal="center" vertical="center"/>
    </xf>
    <xf numFmtId="3" fontId="11" fillId="0" borderId="64" xfId="7" applyNumberFormat="1" applyFont="1" applyFill="1" applyBorder="1" applyAlignment="1">
      <alignment horizontal="center" vertical="center"/>
    </xf>
    <xf numFmtId="3" fontId="11" fillId="0" borderId="19" xfId="7" applyNumberFormat="1" applyFont="1" applyFill="1" applyBorder="1" applyAlignment="1">
      <alignment horizontal="center" vertical="center"/>
    </xf>
    <xf numFmtId="3" fontId="1" fillId="0" borderId="39" xfId="7" applyNumberFormat="1" applyFont="1" applyFill="1" applyBorder="1"/>
    <xf numFmtId="3" fontId="1" fillId="0" borderId="7" xfId="7" applyNumberFormat="1" applyFont="1" applyFill="1" applyBorder="1"/>
    <xf numFmtId="3" fontId="1" fillId="0" borderId="6" xfId="7" applyNumberFormat="1" applyFont="1" applyFill="1" applyBorder="1"/>
    <xf numFmtId="3" fontId="12" fillId="0" borderId="14" xfId="7" applyNumberFormat="1" applyFont="1" applyFill="1" applyBorder="1" applyAlignment="1">
      <alignment horizontal="center" vertical="center"/>
    </xf>
    <xf numFmtId="0" fontId="28" fillId="0" borderId="32" xfId="7" applyFont="1" applyFill="1" applyBorder="1" applyAlignment="1">
      <alignment horizontal="center" vertical="center"/>
    </xf>
    <xf numFmtId="3" fontId="15" fillId="12" borderId="47" xfId="1" applyNumberFormat="1" applyFont="1" applyFill="1" applyBorder="1" applyAlignment="1">
      <alignment horizontal="right"/>
    </xf>
    <xf numFmtId="49" fontId="5" fillId="5" borderId="47" xfId="11" applyNumberFormat="1" applyFont="1" applyFill="1" applyBorder="1" applyAlignment="1">
      <alignment horizontal="center" vertical="center"/>
    </xf>
    <xf numFmtId="0" fontId="13" fillId="5" borderId="48" xfId="11" applyFont="1" applyFill="1" applyBorder="1" applyAlignment="1">
      <alignment horizontal="right" wrapText="1"/>
    </xf>
    <xf numFmtId="3" fontId="15" fillId="5" borderId="47" xfId="1" applyNumberFormat="1" applyFont="1" applyFill="1" applyBorder="1" applyAlignment="1">
      <alignment horizontal="right"/>
    </xf>
    <xf numFmtId="3" fontId="15" fillId="5" borderId="50" xfId="10" applyNumberFormat="1" applyFont="1" applyFill="1" applyBorder="1" applyAlignment="1">
      <alignment horizontal="right"/>
    </xf>
    <xf numFmtId="3" fontId="15" fillId="5" borderId="48" xfId="10" applyNumberFormat="1" applyFont="1" applyFill="1" applyBorder="1" applyAlignment="1">
      <alignment horizontal="right"/>
    </xf>
    <xf numFmtId="3" fontId="15" fillId="5" borderId="42" xfId="10" applyNumberFormat="1" applyFont="1" applyFill="1" applyBorder="1" applyAlignment="1">
      <alignment horizontal="right"/>
    </xf>
    <xf numFmtId="3" fontId="15" fillId="5" borderId="44" xfId="1" applyNumberFormat="1" applyFont="1" applyFill="1" applyBorder="1" applyAlignment="1">
      <alignment horizontal="center" vertical="center"/>
    </xf>
    <xf numFmtId="3" fontId="15" fillId="12" borderId="44" xfId="1" applyNumberFormat="1" applyFont="1" applyFill="1" applyBorder="1" applyAlignment="1">
      <alignment horizontal="right"/>
    </xf>
    <xf numFmtId="3" fontId="82" fillId="0" borderId="0" xfId="7" applyNumberFormat="1" applyFont="1"/>
    <xf numFmtId="3" fontId="5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/>
    <xf numFmtId="3" fontId="5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Alignment="1"/>
    <xf numFmtId="3" fontId="20" fillId="0" borderId="0" xfId="0" applyNumberFormat="1" applyFont="1" applyAlignment="1"/>
    <xf numFmtId="3" fontId="58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3" fontId="51" fillId="0" borderId="0" xfId="0" applyNumberFormat="1" applyFont="1" applyAlignment="1">
      <alignment horizontal="center" vertical="center"/>
    </xf>
    <xf numFmtId="3" fontId="83" fillId="0" borderId="0" xfId="0" applyNumberFormat="1" applyFont="1" applyFill="1" applyAlignment="1">
      <alignment horizontal="center" vertical="top"/>
    </xf>
    <xf numFmtId="3" fontId="84" fillId="0" borderId="0" xfId="0" applyNumberFormat="1" applyFont="1" applyFill="1" applyBorder="1" applyAlignment="1"/>
    <xf numFmtId="3" fontId="84" fillId="0" borderId="78" xfId="0" applyNumberFormat="1" applyFont="1" applyFill="1" applyBorder="1" applyAlignment="1"/>
    <xf numFmtId="3" fontId="51" fillId="0" borderId="78" xfId="0" applyNumberFormat="1" applyFont="1" applyBorder="1" applyAlignment="1">
      <alignment vertical="top"/>
    </xf>
    <xf numFmtId="3" fontId="9" fillId="0" borderId="40" xfId="0" applyNumberFormat="1" applyFont="1" applyBorder="1" applyAlignment="1"/>
    <xf numFmtId="3" fontId="9" fillId="0" borderId="21" xfId="0" applyNumberFormat="1" applyFont="1" applyBorder="1" applyAlignment="1"/>
    <xf numFmtId="3" fontId="9" fillId="6" borderId="4" xfId="0" applyNumberFormat="1" applyFont="1" applyFill="1" applyBorder="1" applyAlignment="1">
      <alignment horizontal="center" wrapText="1"/>
    </xf>
    <xf numFmtId="3" fontId="1" fillId="0" borderId="4" xfId="0" applyNumberFormat="1" applyFont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6" borderId="4" xfId="0" applyNumberFormat="1" applyFont="1" applyFill="1" applyBorder="1" applyAlignment="1">
      <alignment horizontal="center"/>
    </xf>
    <xf numFmtId="3" fontId="11" fillId="0" borderId="39" xfId="7" applyNumberFormat="1" applyFont="1" applyBorder="1" applyAlignment="1">
      <alignment horizontal="center" vertical="center"/>
    </xf>
    <xf numFmtId="3" fontId="11" fillId="0" borderId="40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center" vertical="center"/>
    </xf>
    <xf numFmtId="3" fontId="22" fillId="0" borderId="6" xfId="7" applyNumberFormat="1" applyFont="1" applyBorder="1" applyAlignment="1">
      <alignment horizontal="center" vertical="center"/>
    </xf>
    <xf numFmtId="3" fontId="11" fillId="0" borderId="9" xfId="7" applyNumberFormat="1" applyFont="1" applyBorder="1" applyAlignment="1">
      <alignment horizontal="center" vertical="center"/>
    </xf>
    <xf numFmtId="0" fontId="12" fillId="6" borderId="51" xfId="11" applyFont="1" applyFill="1" applyBorder="1" applyAlignment="1">
      <alignment horizontal="center" wrapText="1"/>
    </xf>
    <xf numFmtId="0" fontId="15" fillId="0" borderId="85" xfId="11" applyFont="1" applyFill="1" applyBorder="1" applyAlignment="1"/>
    <xf numFmtId="49" fontId="15" fillId="0" borderId="39" xfId="11" applyNumberFormat="1" applyFont="1" applyBorder="1" applyAlignment="1">
      <alignment horizontal="center"/>
    </xf>
    <xf numFmtId="49" fontId="15" fillId="0" borderId="7" xfId="11" applyNumberFormat="1" applyFont="1" applyBorder="1" applyAlignment="1">
      <alignment horizontal="center"/>
    </xf>
    <xf numFmtId="49" fontId="15" fillId="8" borderId="78" xfId="11" applyNumberFormat="1" applyFont="1" applyFill="1" applyBorder="1" applyAlignment="1"/>
    <xf numFmtId="49" fontId="15" fillId="0" borderId="37" xfId="11" applyNumberFormat="1" applyFont="1" applyBorder="1" applyAlignment="1">
      <alignment horizontal="center"/>
    </xf>
    <xf numFmtId="49" fontId="5" fillId="8" borderId="78" xfId="11" applyNumberFormat="1" applyFont="1" applyFill="1" applyBorder="1" applyAlignment="1">
      <alignment horizontal="center"/>
    </xf>
    <xf numFmtId="49" fontId="15" fillId="0" borderId="51" xfId="11" applyNumberFormat="1" applyFont="1" applyBorder="1" applyAlignment="1">
      <alignment horizontal="center"/>
    </xf>
    <xf numFmtId="3" fontId="22" fillId="0" borderId="35" xfId="10" applyNumberFormat="1" applyFont="1" applyBorder="1" applyAlignment="1">
      <alignment horizontal="right"/>
    </xf>
    <xf numFmtId="3" fontId="22" fillId="0" borderId="35" xfId="10" applyNumberFormat="1" applyFont="1" applyFill="1" applyBorder="1" applyAlignment="1">
      <alignment horizontal="right"/>
    </xf>
    <xf numFmtId="3" fontId="15" fillId="5" borderId="47" xfId="1" applyNumberFormat="1" applyFont="1" applyFill="1" applyBorder="1" applyAlignment="1">
      <alignment horizontal="center" vertical="center"/>
    </xf>
    <xf numFmtId="0" fontId="13" fillId="0" borderId="4" xfId="11" applyFont="1" applyFill="1" applyBorder="1" applyAlignment="1">
      <alignment horizontal="left" wrapText="1"/>
    </xf>
    <xf numFmtId="49" fontId="15" fillId="0" borderId="7" xfId="11" applyNumberFormat="1" applyFont="1" applyFill="1" applyBorder="1" applyAlignment="1">
      <alignment horizontal="center"/>
    </xf>
    <xf numFmtId="0" fontId="13" fillId="5" borderId="45" xfId="11" applyFont="1" applyFill="1" applyBorder="1" applyAlignment="1">
      <alignment horizontal="right" wrapText="1"/>
    </xf>
    <xf numFmtId="3" fontId="5" fillId="0" borderId="35" xfId="0" applyNumberFormat="1" applyFont="1" applyFill="1" applyBorder="1" applyAlignment="1">
      <alignment horizontal="center"/>
    </xf>
    <xf numFmtId="3" fontId="5" fillId="0" borderId="36" xfId="0" applyNumberFormat="1" applyFont="1" applyFill="1" applyBorder="1" applyAlignment="1">
      <alignment horizontal="center"/>
    </xf>
    <xf numFmtId="3" fontId="15" fillId="0" borderId="50" xfId="0" applyNumberFormat="1" applyFont="1" applyFill="1" applyBorder="1" applyAlignment="1">
      <alignment horizontal="center"/>
    </xf>
    <xf numFmtId="3" fontId="15" fillId="0" borderId="42" xfId="0" applyNumberFormat="1" applyFont="1" applyFill="1" applyBorder="1" applyAlignment="1">
      <alignment horizontal="center"/>
    </xf>
    <xf numFmtId="49" fontId="5" fillId="5" borderId="47" xfId="11" applyNumberFormat="1" applyFont="1" applyFill="1" applyBorder="1" applyAlignment="1">
      <alignment horizontal="center"/>
    </xf>
    <xf numFmtId="3" fontId="15" fillId="5" borderId="44" xfId="1" applyNumberFormat="1" applyFont="1" applyFill="1" applyBorder="1" applyAlignment="1">
      <alignment horizontal="center"/>
    </xf>
    <xf numFmtId="0" fontId="64" fillId="6" borderId="50" xfId="11" applyFont="1" applyFill="1" applyBorder="1" applyAlignment="1">
      <alignment horizontal="center" vertical="center" wrapText="1"/>
    </xf>
    <xf numFmtId="0" fontId="12" fillId="0" borderId="0" xfId="10" applyFont="1" applyAlignment="1">
      <alignment horizontal="right"/>
    </xf>
    <xf numFmtId="3" fontId="5" fillId="6" borderId="12" xfId="0" applyNumberFormat="1" applyFont="1" applyFill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9" fontId="15" fillId="0" borderId="7" xfId="7" applyNumberFormat="1" applyFont="1" applyBorder="1" applyAlignment="1">
      <alignment horizontal="center"/>
    </xf>
    <xf numFmtId="0" fontId="15" fillId="0" borderId="4" xfId="7" applyFont="1" applyFill="1" applyBorder="1" applyAlignment="1">
      <alignment horizontal="left" wrapText="1"/>
    </xf>
    <xf numFmtId="3" fontId="15" fillId="0" borderId="4" xfId="7" applyNumberFormat="1" applyFont="1" applyFill="1" applyBorder="1" applyAlignment="1">
      <alignment horizontal="center"/>
    </xf>
    <xf numFmtId="49" fontId="15" fillId="0" borderId="6" xfId="7" applyNumberFormat="1" applyFont="1" applyBorder="1" applyAlignment="1">
      <alignment horizontal="center"/>
    </xf>
    <xf numFmtId="0" fontId="15" fillId="0" borderId="3" xfId="7" applyFont="1" applyFill="1" applyBorder="1" applyAlignment="1">
      <alignment horizontal="left" wrapText="1"/>
    </xf>
    <xf numFmtId="3" fontId="15" fillId="0" borderId="3" xfId="7" applyNumberFormat="1" applyFont="1" applyFill="1" applyBorder="1" applyAlignment="1">
      <alignment horizontal="center"/>
    </xf>
    <xf numFmtId="3" fontId="20" fillId="0" borderId="0" xfId="7" applyNumberFormat="1" applyFont="1" applyBorder="1"/>
    <xf numFmtId="3" fontId="20" fillId="0" borderId="0" xfId="7" applyNumberFormat="1" applyFont="1" applyBorder="1" applyAlignment="1">
      <alignment horizontal="center" vertical="center"/>
    </xf>
    <xf numFmtId="167" fontId="1" fillId="0" borderId="0" xfId="7" applyNumberFormat="1"/>
    <xf numFmtId="167" fontId="82" fillId="0" borderId="0" xfId="7" applyNumberFormat="1" applyFont="1"/>
    <xf numFmtId="3" fontId="5" fillId="6" borderId="12" xfId="0" applyNumberFormat="1" applyFont="1" applyFill="1" applyBorder="1" applyAlignment="1">
      <alignment horizontal="center"/>
    </xf>
    <xf numFmtId="3" fontId="85" fillId="0" borderId="0" xfId="0" applyNumberFormat="1" applyFont="1" applyFill="1" applyAlignment="1"/>
    <xf numFmtId="3" fontId="85" fillId="0" borderId="0" xfId="0" applyNumberFormat="1" applyFont="1" applyFill="1"/>
    <xf numFmtId="3" fontId="85" fillId="0" borderId="0" xfId="0" applyNumberFormat="1" applyFont="1"/>
    <xf numFmtId="3" fontId="85" fillId="0" borderId="0" xfId="0" applyNumberFormat="1" applyFont="1" applyFill="1" applyAlignment="1">
      <alignment horizontal="left"/>
    </xf>
    <xf numFmtId="3" fontId="85" fillId="0" borderId="0" xfId="0" applyNumberFormat="1" applyFont="1" applyBorder="1"/>
    <xf numFmtId="3" fontId="85" fillId="0" borderId="0" xfId="0" applyNumberFormat="1" applyFont="1" applyFill="1" applyBorder="1"/>
    <xf numFmtId="3" fontId="86" fillId="0" borderId="0" xfId="0" applyNumberFormat="1" applyFont="1" applyFill="1" applyBorder="1" applyAlignment="1"/>
    <xf numFmtId="3" fontId="85" fillId="0" borderId="0" xfId="0" applyNumberFormat="1" applyFont="1" applyFill="1" applyBorder="1" applyAlignment="1">
      <alignment horizontal="center" vertical="center"/>
    </xf>
    <xf numFmtId="3" fontId="85" fillId="0" borderId="0" xfId="0" applyNumberFormat="1" applyFont="1" applyBorder="1" applyAlignment="1">
      <alignment horizontal="center" vertical="center"/>
    </xf>
    <xf numFmtId="3" fontId="85" fillId="0" borderId="0" xfId="0" applyNumberFormat="1" applyFont="1" applyAlignment="1">
      <alignment horizontal="left"/>
    </xf>
    <xf numFmtId="3" fontId="85" fillId="0" borderId="0" xfId="0" applyNumberFormat="1" applyFont="1" applyFill="1" applyBorder="1" applyAlignment="1">
      <alignment horizontal="center"/>
    </xf>
    <xf numFmtId="3" fontId="85" fillId="0" borderId="0" xfId="0" applyNumberFormat="1" applyFont="1" applyFill="1" applyBorder="1" applyAlignment="1">
      <alignment vertical="top"/>
    </xf>
    <xf numFmtId="3" fontId="87" fillId="0" borderId="0" xfId="0" applyNumberFormat="1" applyFont="1" applyAlignment="1"/>
    <xf numFmtId="0" fontId="87" fillId="0" borderId="0" xfId="0" applyFont="1" applyAlignment="1"/>
    <xf numFmtId="0" fontId="87" fillId="0" borderId="0" xfId="0" applyFont="1" applyAlignment="1">
      <alignment vertical="center"/>
    </xf>
    <xf numFmtId="0" fontId="87" fillId="0" borderId="0" xfId="0" applyFont="1"/>
    <xf numFmtId="3" fontId="88" fillId="0" borderId="0" xfId="0" applyNumberFormat="1" applyFont="1" applyFill="1" applyAlignment="1">
      <alignment horizontal="center"/>
    </xf>
    <xf numFmtId="0" fontId="87" fillId="0" borderId="0" xfId="0" applyFont="1" applyFill="1" applyAlignment="1"/>
    <xf numFmtId="3" fontId="89" fillId="0" borderId="0" xfId="0" applyNumberFormat="1" applyFont="1" applyFill="1" applyBorder="1" applyAlignment="1"/>
    <xf numFmtId="3" fontId="87" fillId="0" borderId="0" xfId="0" applyNumberFormat="1" applyFont="1" applyAlignment="1">
      <alignment vertical="center"/>
    </xf>
    <xf numFmtId="3" fontId="87" fillId="0" borderId="0" xfId="0" applyNumberFormat="1" applyFont="1" applyAlignment="1">
      <alignment horizontal="left"/>
    </xf>
    <xf numFmtId="3" fontId="90" fillId="0" borderId="0" xfId="0" applyNumberFormat="1" applyFont="1" applyFill="1" applyBorder="1" applyAlignment="1"/>
    <xf numFmtId="3" fontId="90" fillId="0" borderId="0" xfId="0" applyNumberFormat="1" applyFont="1" applyFill="1" applyBorder="1" applyAlignment="1">
      <alignment wrapText="1"/>
    </xf>
    <xf numFmtId="3" fontId="90" fillId="0" borderId="0" xfId="0" applyNumberFormat="1" applyFont="1" applyFill="1" applyBorder="1" applyAlignment="1">
      <alignment horizontal="left" wrapText="1"/>
    </xf>
    <xf numFmtId="3" fontId="87" fillId="0" borderId="0" xfId="0" applyNumberFormat="1" applyFont="1" applyFill="1" applyAlignment="1"/>
    <xf numFmtId="3" fontId="85" fillId="0" borderId="0" xfId="0" applyNumberFormat="1" applyFont="1" applyAlignment="1"/>
    <xf numFmtId="0" fontId="85" fillId="0" borderId="0" xfId="0" applyFont="1" applyAlignment="1"/>
    <xf numFmtId="3" fontId="91" fillId="0" borderId="0" xfId="0" applyNumberFormat="1" applyFont="1" applyFill="1" applyAlignment="1"/>
    <xf numFmtId="3" fontId="87" fillId="0" borderId="0" xfId="0" applyNumberFormat="1" applyFont="1" applyBorder="1" applyAlignment="1"/>
    <xf numFmtId="0" fontId="87" fillId="0" borderId="0" xfId="0" applyFont="1" applyBorder="1" applyAlignment="1"/>
    <xf numFmtId="0" fontId="87" fillId="0" borderId="0" xfId="0" applyFont="1" applyBorder="1" applyAlignment="1">
      <alignment vertical="center"/>
    </xf>
    <xf numFmtId="0" fontId="87" fillId="0" borderId="0" xfId="0" applyFont="1" applyBorder="1"/>
    <xf numFmtId="3" fontId="15" fillId="0" borderId="40" xfId="0" applyNumberFormat="1" applyFont="1" applyFill="1" applyBorder="1" applyAlignment="1">
      <alignment horizontal="center"/>
    </xf>
    <xf numFmtId="3" fontId="15" fillId="0" borderId="21" xfId="0" applyNumberFormat="1" applyFont="1" applyFill="1" applyBorder="1" applyAlignment="1">
      <alignment horizontal="center"/>
    </xf>
    <xf numFmtId="0" fontId="13" fillId="0" borderId="0" xfId="7" applyFont="1" applyFill="1" applyBorder="1"/>
    <xf numFmtId="0" fontId="13" fillId="0" borderId="0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right"/>
    </xf>
    <xf numFmtId="3" fontId="13" fillId="0" borderId="0" xfId="3" applyNumberFormat="1" applyFont="1" applyFill="1" applyBorder="1" applyAlignment="1">
      <alignment horizontal="left"/>
    </xf>
    <xf numFmtId="3" fontId="47" fillId="0" borderId="0" xfId="3" applyNumberFormat="1" applyFont="1" applyFill="1" applyBorder="1" applyAlignment="1">
      <alignment horizontal="left"/>
    </xf>
    <xf numFmtId="0" fontId="13" fillId="0" borderId="0" xfId="7" applyFont="1" applyFill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3" fontId="9" fillId="6" borderId="4" xfId="0" applyNumberFormat="1" applyFont="1" applyFill="1" applyBorder="1" applyAlignment="1">
      <alignment horizontal="center" vertical="center"/>
    </xf>
    <xf numFmtId="3" fontId="9" fillId="6" borderId="12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/>
    </xf>
    <xf numFmtId="3" fontId="74" fillId="0" borderId="0" xfId="0" applyNumberFormat="1" applyFont="1" applyFill="1" applyBorder="1" applyAlignment="1">
      <alignment horizontal="left"/>
    </xf>
    <xf numFmtId="3" fontId="89" fillId="0" borderId="0" xfId="0" applyNumberFormat="1" applyFont="1" applyFill="1" applyBorder="1" applyAlignment="1">
      <alignment horizontal="left"/>
    </xf>
    <xf numFmtId="3" fontId="50" fillId="0" borderId="0" xfId="0" applyNumberFormat="1" applyFont="1" applyFill="1" applyBorder="1" applyAlignment="1">
      <alignment horizontal="center" vertical="top"/>
    </xf>
    <xf numFmtId="3" fontId="79" fillId="0" borderId="0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horizontal="left"/>
    </xf>
    <xf numFmtId="3" fontId="5" fillId="0" borderId="0" xfId="7" applyNumberFormat="1" applyFont="1" applyFill="1" applyBorder="1" applyAlignment="1">
      <alignment horizontal="center" vertical="center" wrapText="1"/>
    </xf>
    <xf numFmtId="3" fontId="5" fillId="0" borderId="0" xfId="7" applyNumberFormat="1" applyFont="1" applyFill="1" applyAlignment="1">
      <alignment horizontal="center"/>
    </xf>
    <xf numFmtId="0" fontId="20" fillId="0" borderId="0" xfId="7" applyFont="1" applyFill="1" applyAlignment="1">
      <alignment horizontal="left"/>
    </xf>
    <xf numFmtId="0" fontId="1" fillId="0" borderId="6" xfId="7" applyFont="1" applyFill="1" applyBorder="1" applyAlignment="1">
      <alignment horizontal="center" vertical="center" wrapText="1"/>
    </xf>
    <xf numFmtId="0" fontId="47" fillId="11" borderId="0" xfId="7" applyFont="1" applyFill="1" applyAlignment="1">
      <alignment horizontal="center"/>
    </xf>
    <xf numFmtId="3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/>
    </xf>
    <xf numFmtId="3" fontId="74" fillId="0" borderId="0" xfId="0" applyNumberFormat="1" applyFont="1" applyFill="1" applyBorder="1" applyAlignment="1">
      <alignment horizontal="center"/>
    </xf>
    <xf numFmtId="3" fontId="91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1" fillId="0" borderId="0" xfId="0" applyFont="1" applyAlignment="1">
      <alignment horizontal="center" vertical="center"/>
    </xf>
    <xf numFmtId="0" fontId="9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50" fillId="0" borderId="0" xfId="0" applyNumberFormat="1" applyFont="1" applyAlignment="1">
      <alignment horizontal="center" vertical="center"/>
    </xf>
    <xf numFmtId="3" fontId="92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94" fillId="0" borderId="0" xfId="0" applyNumberFormat="1" applyFont="1" applyAlignment="1">
      <alignment horizontal="center" vertical="center"/>
    </xf>
    <xf numFmtId="3" fontId="1" fillId="0" borderId="81" xfId="7" applyNumberFormat="1" applyFont="1" applyFill="1" applyBorder="1" applyAlignment="1">
      <alignment horizontal="center" vertical="center" wrapText="1"/>
    </xf>
    <xf numFmtId="3" fontId="1" fillId="0" borderId="73" xfId="7" applyNumberFormat="1" applyFont="1" applyFill="1" applyBorder="1" applyAlignment="1">
      <alignment horizontal="center" vertical="center"/>
    </xf>
    <xf numFmtId="3" fontId="1" fillId="0" borderId="46" xfId="7" applyNumberFormat="1" applyFont="1" applyFill="1" applyBorder="1" applyAlignment="1">
      <alignment horizontal="center" vertical="center"/>
    </xf>
    <xf numFmtId="0" fontId="1" fillId="7" borderId="83" xfId="7" applyFont="1" applyFill="1" applyBorder="1" applyAlignment="1">
      <alignment horizontal="center" wrapText="1"/>
    </xf>
    <xf numFmtId="3" fontId="1" fillId="0" borderId="23" xfId="7" applyNumberFormat="1" applyFont="1" applyFill="1" applyBorder="1" applyAlignment="1">
      <alignment horizontal="center" vertical="center" wrapText="1"/>
    </xf>
    <xf numFmtId="3" fontId="1" fillId="0" borderId="32" xfId="7" applyNumberFormat="1" applyFont="1" applyFill="1" applyBorder="1" applyAlignment="1">
      <alignment horizontal="center" vertical="center" wrapText="1"/>
    </xf>
    <xf numFmtId="166" fontId="20" fillId="0" borderId="0" xfId="0" applyNumberFormat="1" applyFont="1" applyFill="1" applyBorder="1"/>
    <xf numFmtId="166" fontId="20" fillId="0" borderId="0" xfId="0" applyNumberFormat="1" applyFont="1"/>
    <xf numFmtId="166" fontId="90" fillId="0" borderId="0" xfId="0" applyNumberFormat="1" applyFont="1" applyFill="1" applyBorder="1" applyAlignment="1"/>
    <xf numFmtId="3" fontId="11" fillId="0" borderId="81" xfId="7" applyNumberFormat="1" applyFont="1" applyFill="1" applyBorder="1" applyAlignment="1">
      <alignment horizontal="center" vertical="center"/>
    </xf>
    <xf numFmtId="3" fontId="11" fillId="0" borderId="73" xfId="7" applyNumberFormat="1" applyFont="1" applyFill="1" applyBorder="1" applyAlignment="1">
      <alignment horizontal="center" vertical="center"/>
    </xf>
    <xf numFmtId="3" fontId="11" fillId="0" borderId="74" xfId="7" applyNumberFormat="1" applyFont="1" applyFill="1" applyBorder="1" applyAlignment="1">
      <alignment horizontal="center" vertical="center"/>
    </xf>
    <xf numFmtId="3" fontId="11" fillId="0" borderId="20" xfId="7" applyNumberFormat="1" applyFont="1" applyFill="1" applyBorder="1" applyAlignment="1">
      <alignment horizontal="center" vertical="center"/>
    </xf>
    <xf numFmtId="3" fontId="11" fillId="0" borderId="8" xfId="7" applyNumberFormat="1" applyFont="1" applyFill="1" applyBorder="1" applyAlignment="1">
      <alignment horizontal="center" vertical="center"/>
    </xf>
    <xf numFmtId="0" fontId="1" fillId="0" borderId="16" xfId="7" applyFont="1" applyFill="1" applyBorder="1" applyAlignment="1">
      <alignment horizontal="center" vertical="center" wrapText="1"/>
    </xf>
    <xf numFmtId="0" fontId="11" fillId="0" borderId="62" xfId="7" applyFont="1" applyFill="1" applyBorder="1" applyAlignment="1">
      <alignment horizontal="center" vertical="center" wrapText="1"/>
    </xf>
    <xf numFmtId="3" fontId="12" fillId="0" borderId="62" xfId="7" applyNumberFormat="1" applyFont="1" applyFill="1" applyBorder="1" applyAlignment="1">
      <alignment horizontal="center" vertical="center"/>
    </xf>
    <xf numFmtId="3" fontId="12" fillId="0" borderId="117" xfId="7" applyNumberFormat="1" applyFont="1" applyFill="1" applyBorder="1" applyAlignment="1">
      <alignment horizontal="center" vertical="center"/>
    </xf>
    <xf numFmtId="0" fontId="11" fillId="0" borderId="51" xfId="7" applyFont="1" applyFill="1" applyBorder="1" applyAlignment="1">
      <alignment horizontal="center" vertical="center" wrapText="1"/>
    </xf>
    <xf numFmtId="3" fontId="12" fillId="0" borderId="51" xfId="7" applyNumberFormat="1" applyFont="1" applyFill="1" applyBorder="1" applyAlignment="1">
      <alignment horizontal="center" vertical="center"/>
    </xf>
    <xf numFmtId="3" fontId="12" fillId="0" borderId="42" xfId="7" applyNumberFormat="1" applyFont="1" applyFill="1" applyBorder="1" applyAlignment="1">
      <alignment horizontal="center" vertical="center"/>
    </xf>
    <xf numFmtId="3" fontId="12" fillId="0" borderId="8" xfId="7" applyNumberFormat="1" applyFont="1" applyFill="1" applyBorder="1" applyAlignment="1">
      <alignment horizontal="center" vertical="center"/>
    </xf>
    <xf numFmtId="3" fontId="12" fillId="0" borderId="18" xfId="7" applyNumberFormat="1" applyFont="1" applyFill="1" applyBorder="1" applyAlignment="1">
      <alignment horizontal="center" vertical="center"/>
    </xf>
    <xf numFmtId="0" fontId="11" fillId="0" borderId="57" xfId="7" applyFont="1" applyFill="1" applyBorder="1" applyAlignment="1">
      <alignment horizontal="center" vertical="center"/>
    </xf>
    <xf numFmtId="0" fontId="11" fillId="0" borderId="73" xfId="7" applyFont="1" applyFill="1" applyBorder="1" applyAlignment="1">
      <alignment horizontal="center" vertical="center"/>
    </xf>
    <xf numFmtId="0" fontId="11" fillId="0" borderId="74" xfId="7" applyFont="1" applyFill="1" applyBorder="1" applyAlignment="1">
      <alignment horizontal="center" vertical="center"/>
    </xf>
    <xf numFmtId="49" fontId="11" fillId="6" borderId="7" xfId="7" applyNumberFormat="1" applyFont="1" applyFill="1" applyBorder="1" applyAlignment="1">
      <alignment horizontal="center" vertical="center" wrapText="1"/>
    </xf>
    <xf numFmtId="49" fontId="11" fillId="6" borderId="4" xfId="7" applyNumberFormat="1" applyFont="1" applyFill="1" applyBorder="1" applyAlignment="1">
      <alignment horizontal="center" vertical="center" wrapText="1"/>
    </xf>
    <xf numFmtId="3" fontId="1" fillId="6" borderId="4" xfId="7" applyNumberFormat="1" applyFill="1" applyBorder="1" applyAlignment="1">
      <alignment horizontal="center" vertical="center"/>
    </xf>
    <xf numFmtId="3" fontId="1" fillId="6" borderId="12" xfId="7" applyNumberFormat="1" applyFill="1" applyBorder="1" applyAlignment="1">
      <alignment horizontal="center" vertical="center"/>
    </xf>
    <xf numFmtId="0" fontId="15" fillId="0" borderId="0" xfId="7" applyFont="1" applyBorder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1" fillId="6" borderId="20" xfId="7" applyFont="1" applyFill="1" applyBorder="1" applyAlignment="1">
      <alignment horizontal="center" vertical="center" wrapText="1"/>
    </xf>
    <xf numFmtId="0" fontId="11" fillId="6" borderId="7" xfId="7" applyFont="1" applyFill="1" applyBorder="1" applyAlignment="1">
      <alignment horizontal="center" vertical="center" wrapText="1"/>
    </xf>
    <xf numFmtId="0" fontId="11" fillId="6" borderId="54" xfId="7" applyFont="1" applyFill="1" applyBorder="1" applyAlignment="1">
      <alignment horizontal="center" vertical="center" wrapText="1"/>
    </xf>
    <xf numFmtId="0" fontId="11" fillId="6" borderId="15" xfId="7" applyFont="1" applyFill="1" applyBorder="1" applyAlignment="1">
      <alignment horizontal="center" vertical="center" wrapText="1"/>
    </xf>
    <xf numFmtId="3" fontId="18" fillId="6" borderId="52" xfId="7" applyNumberFormat="1" applyFont="1" applyFill="1" applyBorder="1" applyAlignment="1">
      <alignment horizontal="center" vertical="center"/>
    </xf>
    <xf numFmtId="3" fontId="18" fillId="6" borderId="10" xfId="7" applyNumberFormat="1" applyFont="1" applyFill="1" applyBorder="1" applyAlignment="1">
      <alignment horizontal="center" vertical="center"/>
    </xf>
    <xf numFmtId="3" fontId="18" fillId="6" borderId="79" xfId="7" applyNumberFormat="1" applyFont="1" applyFill="1" applyBorder="1" applyAlignment="1">
      <alignment horizontal="center" vertical="center"/>
    </xf>
    <xf numFmtId="3" fontId="18" fillId="6" borderId="11" xfId="7" applyNumberFormat="1" applyFont="1" applyFill="1" applyBorder="1" applyAlignment="1">
      <alignment horizontal="center" vertical="center"/>
    </xf>
    <xf numFmtId="3" fontId="18" fillId="6" borderId="35" xfId="7" applyNumberFormat="1" applyFont="1" applyFill="1" applyBorder="1" applyAlignment="1">
      <alignment horizontal="center" vertical="center"/>
    </xf>
    <xf numFmtId="3" fontId="18" fillId="6" borderId="36" xfId="7" applyNumberFormat="1" applyFont="1" applyFill="1" applyBorder="1" applyAlignment="1">
      <alignment horizontal="center" vertical="center"/>
    </xf>
    <xf numFmtId="0" fontId="15" fillId="0" borderId="0" xfId="7" applyFont="1" applyAlignment="1">
      <alignment horizontal="center"/>
    </xf>
    <xf numFmtId="0" fontId="15" fillId="0" borderId="0" xfId="7" applyFont="1" applyBorder="1" applyAlignment="1">
      <alignment horizontal="center"/>
    </xf>
    <xf numFmtId="0" fontId="11" fillId="6" borderId="35" xfId="7" applyFont="1" applyFill="1" applyBorder="1" applyAlignment="1">
      <alignment horizontal="center" vertical="center" wrapText="1"/>
    </xf>
    <xf numFmtId="0" fontId="11" fillId="6" borderId="5" xfId="7" applyFont="1" applyFill="1" applyBorder="1" applyAlignment="1">
      <alignment horizontal="center" vertical="center" wrapText="1"/>
    </xf>
    <xf numFmtId="3" fontId="1" fillId="6" borderId="59" xfId="7" applyNumberFormat="1" applyFont="1" applyFill="1" applyBorder="1" applyAlignment="1">
      <alignment horizontal="center" wrapText="1"/>
    </xf>
    <xf numFmtId="3" fontId="1" fillId="6" borderId="1" xfId="7" applyNumberFormat="1" applyFont="1" applyFill="1" applyBorder="1" applyAlignment="1">
      <alignment horizontal="center" wrapText="1"/>
    </xf>
    <xf numFmtId="3" fontId="1" fillId="6" borderId="36" xfId="7" applyNumberFormat="1" applyFont="1" applyFill="1" applyBorder="1" applyAlignment="1">
      <alignment horizontal="center" wrapText="1"/>
    </xf>
    <xf numFmtId="3" fontId="1" fillId="6" borderId="18" xfId="7" applyNumberFormat="1" applyFont="1" applyFill="1" applyBorder="1" applyAlignment="1">
      <alignment horizontal="center" wrapText="1"/>
    </xf>
    <xf numFmtId="0" fontId="38" fillId="8" borderId="0" xfId="7" applyNumberFormat="1" applyFont="1" applyFill="1" applyBorder="1" applyAlignment="1" applyProtection="1">
      <alignment horizontal="center" vertical="center" wrapText="1"/>
    </xf>
    <xf numFmtId="0" fontId="39" fillId="10" borderId="95" xfId="7" applyNumberFormat="1" applyFont="1" applyFill="1" applyBorder="1" applyAlignment="1" applyProtection="1">
      <alignment horizontal="center" vertical="center" wrapText="1"/>
    </xf>
    <xf numFmtId="0" fontId="39" fillId="10" borderId="96" xfId="7" applyNumberFormat="1" applyFont="1" applyFill="1" applyBorder="1" applyAlignment="1" applyProtection="1">
      <alignment horizontal="center" vertical="center" wrapText="1"/>
    </xf>
    <xf numFmtId="0" fontId="39" fillId="0" borderId="97" xfId="7" applyNumberFormat="1" applyFont="1" applyFill="1" applyBorder="1" applyAlignment="1" applyProtection="1">
      <alignment horizontal="center" vertical="center" wrapText="1"/>
    </xf>
    <xf numFmtId="0" fontId="39" fillId="0" borderId="98" xfId="7" applyNumberFormat="1" applyFont="1" applyFill="1" applyBorder="1" applyAlignment="1" applyProtection="1">
      <alignment horizontal="center" vertical="center" wrapText="1"/>
    </xf>
    <xf numFmtId="0" fontId="39" fillId="0" borderId="99" xfId="7" applyNumberFormat="1" applyFont="1" applyFill="1" applyBorder="1" applyAlignment="1" applyProtection="1">
      <alignment horizontal="center" vertical="center" wrapText="1"/>
    </xf>
    <xf numFmtId="0" fontId="39" fillId="0" borderId="94" xfId="7" applyNumberFormat="1" applyFont="1" applyFill="1" applyBorder="1" applyAlignment="1" applyProtection="1">
      <alignment horizontal="center" vertical="center" wrapText="1"/>
    </xf>
    <xf numFmtId="0" fontId="39" fillId="0" borderId="100" xfId="7" applyNumberFormat="1" applyFont="1" applyFill="1" applyBorder="1" applyAlignment="1" applyProtection="1">
      <alignment horizontal="center" vertical="center" wrapText="1"/>
    </xf>
    <xf numFmtId="0" fontId="39" fillId="0" borderId="101" xfId="7" applyNumberFormat="1" applyFont="1" applyFill="1" applyBorder="1" applyAlignment="1" applyProtection="1">
      <alignment horizontal="center" vertical="center" wrapText="1"/>
    </xf>
    <xf numFmtId="0" fontId="39" fillId="0" borderId="102" xfId="7" applyNumberFormat="1" applyFont="1" applyFill="1" applyBorder="1" applyAlignment="1" applyProtection="1">
      <alignment horizontal="center" vertical="center" wrapText="1"/>
    </xf>
    <xf numFmtId="0" fontId="39" fillId="0" borderId="103" xfId="7" applyNumberFormat="1" applyFont="1" applyFill="1" applyBorder="1" applyAlignment="1" applyProtection="1">
      <alignment horizontal="center" vertical="center" wrapText="1"/>
    </xf>
    <xf numFmtId="0" fontId="39" fillId="0" borderId="113" xfId="7" applyNumberFormat="1" applyFont="1" applyFill="1" applyBorder="1" applyAlignment="1" applyProtection="1">
      <alignment horizontal="center" vertical="center" wrapText="1"/>
    </xf>
    <xf numFmtId="0" fontId="39" fillId="0" borderId="83" xfId="7" applyNumberFormat="1" applyFont="1" applyFill="1" applyBorder="1" applyAlignment="1" applyProtection="1">
      <alignment horizontal="center" vertical="center" wrapText="1"/>
    </xf>
    <xf numFmtId="0" fontId="39" fillId="0" borderId="104" xfId="7" applyNumberFormat="1" applyFont="1" applyFill="1" applyBorder="1" applyAlignment="1" applyProtection="1">
      <alignment horizontal="center" vertical="center" wrapText="1"/>
    </xf>
    <xf numFmtId="0" fontId="34" fillId="0" borderId="0" xfId="7" applyNumberFormat="1" applyFont="1" applyFill="1" applyAlignment="1" applyProtection="1">
      <alignment horizontal="right"/>
      <protection hidden="1"/>
    </xf>
    <xf numFmtId="0" fontId="46" fillId="8" borderId="0" xfId="7" applyNumberFormat="1" applyFont="1" applyFill="1" applyBorder="1" applyAlignment="1" applyProtection="1">
      <alignment horizontal="center" vertical="center"/>
      <protection locked="0"/>
    </xf>
    <xf numFmtId="0" fontId="39" fillId="6" borderId="99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1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103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105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106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107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108" xfId="7" applyNumberFormat="1" applyFont="1" applyFill="1" applyBorder="1" applyAlignment="1" applyProtection="1">
      <alignment horizontal="center" vertical="center" wrapText="1"/>
      <protection locked="0"/>
    </xf>
    <xf numFmtId="0" fontId="13" fillId="6" borderId="95" xfId="7" applyNumberFormat="1" applyFont="1" applyFill="1" applyBorder="1" applyAlignment="1" applyProtection="1">
      <alignment horizontal="center" vertical="center" wrapText="1"/>
      <protection locked="0"/>
    </xf>
    <xf numFmtId="0" fontId="13" fillId="6" borderId="92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95" xfId="7" applyNumberFormat="1" applyFont="1" applyFill="1" applyBorder="1" applyAlignment="1" applyProtection="1">
      <alignment horizontal="center" vertical="center" wrapText="1"/>
      <protection locked="0"/>
    </xf>
    <xf numFmtId="0" fontId="39" fillId="6" borderId="92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7" applyFont="1" applyFill="1" applyAlignment="1">
      <alignment horizontal="left" wrapText="1"/>
    </xf>
    <xf numFmtId="0" fontId="1" fillId="0" borderId="84" xfId="7" applyFont="1" applyFill="1" applyBorder="1" applyAlignment="1">
      <alignment horizontal="right"/>
    </xf>
    <xf numFmtId="0" fontId="1" fillId="0" borderId="66" xfId="7" applyFont="1" applyFill="1" applyBorder="1" applyAlignment="1">
      <alignment horizontal="right"/>
    </xf>
    <xf numFmtId="0" fontId="15" fillId="0" borderId="0" xfId="7" applyFont="1" applyFill="1" applyAlignment="1">
      <alignment horizontal="center"/>
    </xf>
    <xf numFmtId="0" fontId="73" fillId="0" borderId="0" xfId="7" applyFont="1" applyFill="1" applyAlignment="1">
      <alignment horizontal="center"/>
    </xf>
    <xf numFmtId="0" fontId="1" fillId="0" borderId="0" xfId="7" applyFont="1" applyAlignment="1">
      <alignment horizontal="left"/>
    </xf>
    <xf numFmtId="0" fontId="1" fillId="0" borderId="0" xfId="7" applyFont="1" applyAlignment="1">
      <alignment horizontal="left" wrapText="1"/>
    </xf>
    <xf numFmtId="0" fontId="1" fillId="0" borderId="38" xfId="7" applyFont="1" applyBorder="1" applyAlignment="1">
      <alignment horizontal="left" vertical="center"/>
    </xf>
    <xf numFmtId="0" fontId="1" fillId="0" borderId="33" xfId="7" applyFont="1" applyBorder="1" applyAlignment="1">
      <alignment horizontal="left" vertical="center"/>
    </xf>
    <xf numFmtId="0" fontId="1" fillId="7" borderId="38" xfId="7" applyFont="1" applyFill="1" applyBorder="1" applyAlignment="1">
      <alignment horizontal="left" vertical="center"/>
    </xf>
    <xf numFmtId="0" fontId="1" fillId="7" borderId="33" xfId="7" applyFont="1" applyFill="1" applyBorder="1" applyAlignment="1">
      <alignment horizontal="left" vertical="center"/>
    </xf>
    <xf numFmtId="0" fontId="1" fillId="0" borderId="83" xfId="7" applyFont="1" applyBorder="1" applyAlignment="1">
      <alignment horizontal="left" vertical="center"/>
    </xf>
    <xf numFmtId="0" fontId="1" fillId="0" borderId="81" xfId="7" applyFont="1" applyBorder="1" applyAlignment="1">
      <alignment horizontal="left"/>
    </xf>
    <xf numFmtId="0" fontId="1" fillId="0" borderId="80" xfId="7" applyFont="1" applyBorder="1" applyAlignment="1">
      <alignment horizontal="left"/>
    </xf>
    <xf numFmtId="0" fontId="1" fillId="0" borderId="73" xfId="7" applyFont="1" applyBorder="1" applyAlignment="1">
      <alignment horizontal="left"/>
    </xf>
    <xf numFmtId="0" fontId="1" fillId="0" borderId="75" xfId="7" applyFont="1" applyBorder="1" applyAlignment="1">
      <alignment horizontal="left"/>
    </xf>
    <xf numFmtId="0" fontId="1" fillId="0" borderId="74" xfId="7" applyFont="1" applyBorder="1" applyAlignment="1">
      <alignment horizontal="left"/>
    </xf>
    <xf numFmtId="0" fontId="1" fillId="0" borderId="76" xfId="7" applyFont="1" applyBorder="1" applyAlignment="1">
      <alignment horizontal="left"/>
    </xf>
    <xf numFmtId="0" fontId="1" fillId="0" borderId="85" xfId="7" applyFont="1" applyBorder="1" applyAlignment="1">
      <alignment horizontal="left" vertical="center"/>
    </xf>
    <xf numFmtId="0" fontId="1" fillId="0" borderId="56" xfId="7" applyFont="1" applyBorder="1" applyAlignment="1">
      <alignment horizontal="left" vertical="center"/>
    </xf>
    <xf numFmtId="0" fontId="1" fillId="0" borderId="57" xfId="7" applyFont="1" applyBorder="1" applyAlignment="1">
      <alignment horizontal="left" vertical="center"/>
    </xf>
    <xf numFmtId="0" fontId="1" fillId="0" borderId="34" xfId="7" applyFont="1" applyBorder="1" applyAlignment="1">
      <alignment horizontal="left" vertical="center"/>
    </xf>
    <xf numFmtId="0" fontId="1" fillId="7" borderId="74" xfId="7" applyFont="1" applyFill="1" applyBorder="1" applyAlignment="1">
      <alignment horizontal="center"/>
    </xf>
    <xf numFmtId="0" fontId="1" fillId="7" borderId="76" xfId="7" applyFont="1" applyFill="1" applyBorder="1" applyAlignment="1">
      <alignment horizontal="center"/>
    </xf>
    <xf numFmtId="3" fontId="1" fillId="6" borderId="4" xfId="0" applyNumberFormat="1" applyFont="1" applyFill="1" applyBorder="1" applyAlignment="1">
      <alignment horizontal="center"/>
    </xf>
    <xf numFmtId="3" fontId="5" fillId="6" borderId="12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 vertical="center" wrapText="1"/>
    </xf>
    <xf numFmtId="49" fontId="11" fillId="6" borderId="4" xfId="0" applyNumberFormat="1" applyFont="1" applyFill="1" applyBorder="1" applyAlignment="1">
      <alignment horizontal="center" vertical="center" wrapText="1"/>
    </xf>
    <xf numFmtId="0" fontId="13" fillId="6" borderId="65" xfId="0" applyFont="1" applyFill="1" applyBorder="1" applyAlignment="1">
      <alignment horizontal="center" vertical="center" wrapText="1"/>
    </xf>
    <xf numFmtId="0" fontId="13" fillId="6" borderId="82" xfId="0" applyFont="1" applyFill="1" applyBorder="1" applyAlignment="1">
      <alignment horizontal="center" vertical="center" wrapText="1"/>
    </xf>
    <xf numFmtId="0" fontId="13" fillId="6" borderId="80" xfId="0" applyFont="1" applyFill="1" applyBorder="1" applyAlignment="1">
      <alignment horizontal="center" vertical="center" wrapText="1"/>
    </xf>
    <xf numFmtId="3" fontId="13" fillId="6" borderId="63" xfId="0" applyNumberFormat="1" applyFont="1" applyFill="1" applyBorder="1" applyAlignment="1">
      <alignment horizontal="center" vertical="center" wrapText="1"/>
    </xf>
    <xf numFmtId="3" fontId="13" fillId="6" borderId="20" xfId="0" applyNumberFormat="1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3" fontId="13" fillId="6" borderId="52" xfId="0" applyNumberFormat="1" applyFont="1" applyFill="1" applyBorder="1" applyAlignment="1">
      <alignment horizontal="center" vertical="center" wrapText="1"/>
    </xf>
    <xf numFmtId="3" fontId="13" fillId="6" borderId="1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2" fillId="6" borderId="4" xfId="0" applyNumberFormat="1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/>
    </xf>
    <xf numFmtId="3" fontId="9" fillId="6" borderId="12" xfId="0" applyNumberFormat="1" applyFont="1" applyFill="1" applyBorder="1" applyAlignment="1">
      <alignment horizontal="center" vertical="center"/>
    </xf>
    <xf numFmtId="0" fontId="12" fillId="6" borderId="65" xfId="0" applyFont="1" applyFill="1" applyBorder="1" applyAlignment="1">
      <alignment horizontal="center" vertical="center" wrapText="1"/>
    </xf>
    <xf numFmtId="0" fontId="12" fillId="6" borderId="82" xfId="0" applyFont="1" applyFill="1" applyBorder="1" applyAlignment="1">
      <alignment horizontal="center" vertical="center" wrapText="1"/>
    </xf>
    <xf numFmtId="0" fontId="12" fillId="6" borderId="80" xfId="0" applyFont="1" applyFill="1" applyBorder="1" applyAlignment="1">
      <alignment horizontal="center" vertical="center" wrapText="1"/>
    </xf>
    <xf numFmtId="3" fontId="1" fillId="6" borderId="21" xfId="0" applyNumberFormat="1" applyFont="1" applyFill="1" applyBorder="1" applyAlignment="1">
      <alignment horizontal="center" vertical="center"/>
    </xf>
    <xf numFmtId="3" fontId="13" fillId="6" borderId="12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3" fontId="67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3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70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3" fontId="47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3" fontId="76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3" fontId="12" fillId="0" borderId="0" xfId="0" applyNumberFormat="1" applyFont="1" applyFill="1" applyAlignment="1">
      <alignment horizontal="left"/>
    </xf>
    <xf numFmtId="0" fontId="12" fillId="6" borderId="3" xfId="0" applyFont="1" applyFill="1" applyBorder="1" applyAlignment="1">
      <alignment horizontal="center" vertical="center" wrapText="1"/>
    </xf>
    <xf numFmtId="3" fontId="15" fillId="6" borderId="4" xfId="0" applyNumberFormat="1" applyFont="1" applyFill="1" applyBorder="1" applyAlignment="1">
      <alignment horizontal="center"/>
    </xf>
    <xf numFmtId="3" fontId="15" fillId="6" borderId="3" xfId="0" applyNumberFormat="1" applyFont="1" applyFill="1" applyBorder="1" applyAlignment="1">
      <alignment horizontal="center"/>
    </xf>
    <xf numFmtId="3" fontId="15" fillId="6" borderId="12" xfId="0" applyNumberFormat="1" applyFont="1" applyFill="1" applyBorder="1" applyAlignment="1">
      <alignment horizontal="center"/>
    </xf>
    <xf numFmtId="3" fontId="15" fillId="6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2" fontId="15" fillId="6" borderId="85" xfId="0" applyNumberFormat="1" applyFont="1" applyFill="1" applyBorder="1" applyAlignment="1">
      <alignment horizontal="center" vertical="center" wrapText="1"/>
    </xf>
    <xf numFmtId="2" fontId="15" fillId="6" borderId="31" xfId="0" applyNumberFormat="1" applyFont="1" applyFill="1" applyBorder="1" applyAlignment="1">
      <alignment horizontal="center" vertical="center" wrapText="1"/>
    </xf>
    <xf numFmtId="2" fontId="15" fillId="6" borderId="56" xfId="0" applyNumberFormat="1" applyFont="1" applyFill="1" applyBorder="1" applyAlignment="1">
      <alignment horizontal="center" vertical="center" wrapText="1"/>
    </xf>
    <xf numFmtId="2" fontId="15" fillId="6" borderId="78" xfId="0" applyNumberFormat="1" applyFont="1" applyFill="1" applyBorder="1" applyAlignment="1">
      <alignment horizontal="center" vertical="center" wrapText="1"/>
    </xf>
    <xf numFmtId="2" fontId="15" fillId="6" borderId="0" xfId="0" applyNumberFormat="1" applyFont="1" applyFill="1" applyBorder="1" applyAlignment="1">
      <alignment horizontal="center" vertical="center" wrapText="1"/>
    </xf>
    <xf numFmtId="2" fontId="15" fillId="6" borderId="2" xfId="0" applyNumberFormat="1" applyFont="1" applyFill="1" applyBorder="1" applyAlignment="1">
      <alignment horizontal="center" vertical="center" wrapText="1"/>
    </xf>
    <xf numFmtId="0" fontId="15" fillId="6" borderId="47" xfId="0" applyFont="1" applyFill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3" fontId="66" fillId="0" borderId="78" xfId="0" applyNumberFormat="1" applyFont="1" applyFill="1" applyBorder="1" applyAlignment="1">
      <alignment horizontal="center"/>
    </xf>
    <xf numFmtId="3" fontId="66" fillId="0" borderId="0" xfId="0" applyNumberFormat="1" applyFont="1" applyFill="1" applyBorder="1" applyAlignment="1">
      <alignment horizontal="center"/>
    </xf>
    <xf numFmtId="49" fontId="5" fillId="0" borderId="48" xfId="0" applyNumberFormat="1" applyFont="1" applyBorder="1" applyAlignment="1">
      <alignment horizontal="center" vertical="center" textRotation="90" wrapText="1"/>
    </xf>
    <xf numFmtId="0" fontId="68" fillId="0" borderId="0" xfId="7" applyFont="1" applyFill="1" applyBorder="1" applyAlignment="1">
      <alignment horizontal="center" wrapText="1"/>
    </xf>
    <xf numFmtId="0" fontId="16" fillId="0" borderId="0" xfId="7" applyFont="1" applyFill="1" applyAlignment="1">
      <alignment horizontal="center"/>
    </xf>
    <xf numFmtId="0" fontId="15" fillId="6" borderId="39" xfId="3" applyFont="1" applyFill="1" applyBorder="1" applyAlignment="1">
      <alignment horizontal="center" vertical="center" wrapText="1"/>
    </xf>
    <xf numFmtId="0" fontId="15" fillId="6" borderId="37" xfId="3" applyFont="1" applyFill="1" applyBorder="1" applyAlignment="1">
      <alignment horizontal="center" vertical="center" wrapText="1"/>
    </xf>
    <xf numFmtId="0" fontId="15" fillId="6" borderId="21" xfId="3" applyFont="1" applyFill="1" applyBorder="1" applyAlignment="1">
      <alignment horizontal="center" vertical="center" wrapText="1"/>
    </xf>
    <xf numFmtId="0" fontId="15" fillId="6" borderId="36" xfId="3" applyFont="1" applyFill="1" applyBorder="1" applyAlignment="1">
      <alignment horizontal="center" vertical="center" wrapText="1"/>
    </xf>
    <xf numFmtId="0" fontId="15" fillId="6" borderId="43" xfId="3" applyFont="1" applyFill="1" applyBorder="1" applyAlignment="1">
      <alignment horizontal="center" vertical="center" wrapText="1"/>
    </xf>
    <xf numFmtId="0" fontId="15" fillId="6" borderId="88" xfId="3" applyFont="1" applyFill="1" applyBorder="1" applyAlignment="1">
      <alignment horizontal="center" vertical="center" wrapText="1"/>
    </xf>
    <xf numFmtId="0" fontId="15" fillId="6" borderId="86" xfId="3" applyFont="1" applyFill="1" applyBorder="1" applyAlignment="1">
      <alignment horizontal="center" vertical="center" wrapText="1"/>
    </xf>
    <xf numFmtId="0" fontId="15" fillId="6" borderId="87" xfId="3" applyFont="1" applyFill="1" applyBorder="1" applyAlignment="1">
      <alignment horizontal="center" vertical="center" wrapText="1"/>
    </xf>
    <xf numFmtId="0" fontId="15" fillId="6" borderId="70" xfId="7" applyFont="1" applyFill="1" applyBorder="1" applyAlignment="1">
      <alignment horizontal="center" vertical="center" wrapText="1"/>
    </xf>
    <xf numFmtId="0" fontId="15" fillId="6" borderId="28" xfId="7" applyFont="1" applyFill="1" applyBorder="1" applyAlignment="1">
      <alignment horizontal="center" vertical="center" wrapText="1"/>
    </xf>
    <xf numFmtId="0" fontId="15" fillId="6" borderId="52" xfId="7" applyFont="1" applyFill="1" applyBorder="1" applyAlignment="1">
      <alignment horizontal="center" vertical="center" wrapText="1"/>
    </xf>
    <xf numFmtId="0" fontId="15" fillId="6" borderId="25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3" fontId="5" fillId="0" borderId="0" xfId="7" applyNumberFormat="1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left" vertical="top" wrapText="1"/>
    </xf>
    <xf numFmtId="0" fontId="5" fillId="0" borderId="0" xfId="7" applyFont="1" applyBorder="1" applyAlignment="1">
      <alignment horizontal="left" vertical="center" wrapText="1"/>
    </xf>
    <xf numFmtId="0" fontId="15" fillId="6" borderId="79" xfId="7" applyFont="1" applyFill="1" applyBorder="1" applyAlignment="1">
      <alignment horizontal="center" vertical="center" wrapText="1"/>
    </xf>
    <xf numFmtId="0" fontId="15" fillId="6" borderId="61" xfId="7" applyFont="1" applyFill="1" applyBorder="1" applyAlignment="1">
      <alignment horizontal="center" vertical="center" wrapText="1"/>
    </xf>
    <xf numFmtId="3" fontId="5" fillId="0" borderId="0" xfId="7" applyNumberFormat="1" applyFont="1" applyFill="1" applyBorder="1" applyAlignment="1">
      <alignment horizontal="center" vertical="center"/>
    </xf>
    <xf numFmtId="0" fontId="15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center" vertical="center" wrapText="1"/>
    </xf>
    <xf numFmtId="3" fontId="13" fillId="0" borderId="47" xfId="4" applyNumberFormat="1" applyFont="1" applyFill="1" applyBorder="1" applyAlignment="1">
      <alignment horizontal="center" vertical="center"/>
    </xf>
    <xf numFmtId="3" fontId="13" fillId="0" borderId="41" xfId="4" applyNumberFormat="1" applyFont="1" applyFill="1" applyBorder="1" applyAlignment="1">
      <alignment horizontal="center" vertical="center"/>
    </xf>
    <xf numFmtId="0" fontId="13" fillId="0" borderId="63" xfId="4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13" fillId="0" borderId="52" xfId="4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6" fillId="0" borderId="0" xfId="7" applyFont="1" applyFill="1" applyAlignment="1">
      <alignment horizontal="center" vertical="center" wrapText="1"/>
    </xf>
    <xf numFmtId="0" fontId="5" fillId="0" borderId="63" xfId="7" applyFont="1" applyFill="1" applyBorder="1" applyAlignment="1">
      <alignment horizontal="center" vertical="center" wrapText="1"/>
    </xf>
    <xf numFmtId="0" fontId="5" fillId="0" borderId="49" xfId="7" applyFont="1" applyFill="1" applyBorder="1" applyAlignment="1">
      <alignment horizontal="center" vertical="center" wrapText="1"/>
    </xf>
    <xf numFmtId="0" fontId="5" fillId="0" borderId="70" xfId="7" applyFont="1" applyFill="1" applyBorder="1" applyAlignment="1">
      <alignment horizontal="center" vertical="center" wrapText="1"/>
    </xf>
    <xf numFmtId="0" fontId="5" fillId="0" borderId="28" xfId="7" applyFont="1" applyFill="1" applyBorder="1" applyAlignment="1">
      <alignment horizontal="center" vertical="center" wrapText="1"/>
    </xf>
    <xf numFmtId="0" fontId="5" fillId="0" borderId="48" xfId="7" applyFont="1" applyFill="1" applyBorder="1" applyAlignment="1">
      <alignment horizontal="center" vertical="center" wrapText="1"/>
    </xf>
    <xf numFmtId="0" fontId="5" fillId="0" borderId="47" xfId="7" applyFont="1" applyFill="1" applyBorder="1" applyAlignment="1">
      <alignment horizontal="center" vertical="center" wrapText="1"/>
    </xf>
    <xf numFmtId="0" fontId="5" fillId="0" borderId="45" xfId="7" applyFont="1" applyFill="1" applyBorder="1" applyAlignment="1">
      <alignment horizontal="center" vertical="center" wrapText="1"/>
    </xf>
    <xf numFmtId="0" fontId="5" fillId="0" borderId="8" xfId="7" applyFont="1" applyFill="1" applyBorder="1" applyAlignment="1">
      <alignment horizontal="center" vertical="center" wrapText="1"/>
    </xf>
    <xf numFmtId="0" fontId="5" fillId="0" borderId="29" xfId="7" applyFont="1" applyFill="1" applyBorder="1" applyAlignment="1">
      <alignment horizontal="center" vertical="center" wrapText="1"/>
    </xf>
    <xf numFmtId="0" fontId="5" fillId="0" borderId="56" xfId="7" applyFont="1" applyFill="1" applyBorder="1" applyAlignment="1">
      <alignment horizontal="center" vertical="center" wrapText="1"/>
    </xf>
    <xf numFmtId="0" fontId="5" fillId="0" borderId="30" xfId="7" applyFont="1" applyFill="1" applyBorder="1" applyAlignment="1">
      <alignment horizontal="center" vertical="center" wrapText="1"/>
    </xf>
    <xf numFmtId="0" fontId="5" fillId="0" borderId="52" xfId="7" applyFont="1" applyFill="1" applyBorder="1" applyAlignment="1">
      <alignment horizontal="center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15" fillId="0" borderId="47" xfId="7" applyFont="1" applyFill="1" applyBorder="1" applyAlignment="1">
      <alignment horizontal="right" vertical="center" wrapText="1"/>
    </xf>
    <xf numFmtId="0" fontId="15" fillId="0" borderId="41" xfId="7" applyFont="1" applyFill="1" applyBorder="1" applyAlignment="1">
      <alignment horizontal="right" vertical="center" wrapText="1"/>
    </xf>
    <xf numFmtId="0" fontId="15" fillId="0" borderId="47" xfId="7" applyFont="1" applyFill="1" applyBorder="1" applyAlignment="1">
      <alignment horizontal="right" wrapText="1"/>
    </xf>
    <xf numFmtId="0" fontId="15" fillId="0" borderId="41" xfId="7" applyFont="1" applyFill="1" applyBorder="1" applyAlignment="1">
      <alignment horizontal="right" wrapText="1"/>
    </xf>
    <xf numFmtId="0" fontId="15" fillId="0" borderId="46" xfId="7" applyFont="1" applyFill="1" applyBorder="1" applyAlignment="1">
      <alignment horizontal="right" wrapText="1"/>
    </xf>
    <xf numFmtId="0" fontId="15" fillId="0" borderId="29" xfId="7" applyFont="1" applyFill="1" applyBorder="1" applyAlignment="1">
      <alignment horizontal="right" wrapText="1"/>
    </xf>
    <xf numFmtId="0" fontId="16" fillId="0" borderId="0" xfId="7" applyFont="1" applyFill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5" fillId="6" borderId="40" xfId="3" applyFont="1" applyFill="1" applyBorder="1" applyAlignment="1">
      <alignment horizontal="center" vertical="center" wrapText="1"/>
    </xf>
    <xf numFmtId="0" fontId="15" fillId="6" borderId="3" xfId="3" applyFont="1" applyFill="1" applyBorder="1" applyAlignment="1">
      <alignment horizontal="center" vertical="center" wrapText="1"/>
    </xf>
    <xf numFmtId="0" fontId="15" fillId="6" borderId="9" xfId="3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 wrapText="1"/>
    </xf>
    <xf numFmtId="0" fontId="15" fillId="9" borderId="2" xfId="3" applyFont="1" applyFill="1" applyBorder="1" applyAlignment="1">
      <alignment horizontal="center" vertical="center" wrapText="1"/>
    </xf>
    <xf numFmtId="0" fontId="15" fillId="9" borderId="0" xfId="3" applyFont="1" applyFill="1" applyBorder="1" applyAlignment="1">
      <alignment horizontal="center" vertical="center" wrapText="1"/>
    </xf>
    <xf numFmtId="0" fontId="15" fillId="3" borderId="83" xfId="3" applyFont="1" applyFill="1" applyBorder="1" applyAlignment="1">
      <alignment horizontal="center" vertical="center" wrapText="1"/>
    </xf>
    <xf numFmtId="0" fontId="15" fillId="3" borderId="38" xfId="3" applyFont="1" applyFill="1" applyBorder="1" applyAlignment="1">
      <alignment horizontal="center" vertical="center" wrapText="1"/>
    </xf>
    <xf numFmtId="0" fontId="20" fillId="0" borderId="0" xfId="7" applyFont="1" applyFill="1" applyAlignment="1">
      <alignment horizontal="left"/>
    </xf>
    <xf numFmtId="0" fontId="11" fillId="0" borderId="36" xfId="7" applyFont="1" applyFill="1" applyBorder="1" applyAlignment="1">
      <alignment horizontal="center" vertical="center" wrapText="1"/>
    </xf>
    <xf numFmtId="0" fontId="11" fillId="0" borderId="61" xfId="7" applyFont="1" applyFill="1" applyBorder="1" applyAlignment="1">
      <alignment horizontal="center" vertical="center" wrapText="1"/>
    </xf>
    <xf numFmtId="0" fontId="11" fillId="0" borderId="88" xfId="7" applyFont="1" applyFill="1" applyBorder="1" applyAlignment="1">
      <alignment horizontal="center" vertical="center" wrapText="1"/>
    </xf>
    <xf numFmtId="0" fontId="11" fillId="0" borderId="28" xfId="7" applyFont="1" applyFill="1" applyBorder="1" applyAlignment="1">
      <alignment horizontal="center" vertical="center" wrapText="1"/>
    </xf>
    <xf numFmtId="0" fontId="11" fillId="0" borderId="35" xfId="7" applyFont="1" applyFill="1" applyBorder="1" applyAlignment="1">
      <alignment horizontal="center" vertical="center" wrapText="1"/>
    </xf>
    <xf numFmtId="0" fontId="11" fillId="0" borderId="25" xfId="7" applyFont="1" applyFill="1" applyBorder="1" applyAlignment="1">
      <alignment horizontal="center" vertical="center" wrapText="1"/>
    </xf>
    <xf numFmtId="0" fontId="20" fillId="0" borderId="31" xfId="7" applyFont="1" applyFill="1" applyBorder="1" applyAlignment="1">
      <alignment horizontal="left" vertical="center"/>
    </xf>
    <xf numFmtId="0" fontId="15" fillId="0" borderId="0" xfId="7" applyFont="1" applyFill="1" applyBorder="1" applyAlignment="1">
      <alignment horizontal="center" vertical="center"/>
    </xf>
    <xf numFmtId="0" fontId="11" fillId="0" borderId="22" xfId="7" applyFont="1" applyFill="1" applyBorder="1" applyAlignment="1">
      <alignment horizontal="center" vertical="center" wrapText="1"/>
    </xf>
    <xf numFmtId="0" fontId="22" fillId="0" borderId="23" xfId="7" applyFont="1" applyFill="1" applyBorder="1" applyAlignment="1">
      <alignment horizontal="center" vertical="center" wrapText="1"/>
    </xf>
    <xf numFmtId="0" fontId="22" fillId="0" borderId="77" xfId="7" applyFont="1" applyFill="1" applyBorder="1" applyAlignment="1">
      <alignment horizontal="center" vertical="center" wrapText="1"/>
    </xf>
    <xf numFmtId="0" fontId="14" fillId="0" borderId="43" xfId="7" applyFont="1" applyFill="1" applyBorder="1" applyAlignment="1">
      <alignment horizontal="center" vertical="center"/>
    </xf>
    <xf numFmtId="0" fontId="14" fillId="0" borderId="40" xfId="7" applyFont="1" applyFill="1" applyBorder="1" applyAlignment="1">
      <alignment horizontal="center" vertical="center"/>
    </xf>
    <xf numFmtId="0" fontId="14" fillId="0" borderId="21" xfId="7" applyFont="1" applyFill="1" applyBorder="1" applyAlignment="1">
      <alignment horizontal="center" vertical="center"/>
    </xf>
    <xf numFmtId="0" fontId="22" fillId="0" borderId="39" xfId="7" applyFont="1" applyFill="1" applyBorder="1" applyAlignment="1">
      <alignment horizontal="center" vertical="center" wrapText="1"/>
    </xf>
    <xf numFmtId="0" fontId="22" fillId="0" borderId="40" xfId="7" applyFont="1" applyFill="1" applyBorder="1" applyAlignment="1">
      <alignment horizontal="center" vertical="center" wrapText="1"/>
    </xf>
    <xf numFmtId="0" fontId="22" fillId="0" borderId="21" xfId="7" applyFont="1" applyFill="1" applyBorder="1" applyAlignment="1">
      <alignment horizontal="center" vertical="center" wrapText="1"/>
    </xf>
    <xf numFmtId="0" fontId="20" fillId="0" borderId="0" xfId="7" applyFont="1" applyFill="1" applyBorder="1" applyAlignment="1">
      <alignment vertical="center"/>
    </xf>
    <xf numFmtId="0" fontId="22" fillId="0" borderId="32" xfId="7" applyFont="1" applyFill="1" applyBorder="1" applyAlignment="1">
      <alignment horizontal="center" vertical="center" wrapText="1"/>
    </xf>
    <xf numFmtId="0" fontId="1" fillId="0" borderId="49" xfId="7" applyFont="1" applyFill="1" applyBorder="1" applyAlignment="1">
      <alignment horizontal="center" vertical="center"/>
    </xf>
    <xf numFmtId="0" fontId="1" fillId="0" borderId="8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wrapText="1"/>
    </xf>
    <xf numFmtId="0" fontId="1" fillId="0" borderId="85" xfId="7" applyFont="1" applyFill="1" applyBorder="1" applyAlignment="1">
      <alignment horizontal="center" wrapText="1"/>
    </xf>
    <xf numFmtId="0" fontId="1" fillId="0" borderId="56" xfId="7" applyFont="1" applyFill="1" applyBorder="1" applyAlignment="1">
      <alignment horizontal="center" wrapText="1"/>
    </xf>
    <xf numFmtId="0" fontId="1" fillId="0" borderId="46" xfId="7" applyFont="1" applyFill="1" applyBorder="1" applyAlignment="1">
      <alignment horizontal="center" wrapText="1"/>
    </xf>
    <xf numFmtId="0" fontId="1" fillId="0" borderId="30" xfId="7" applyFont="1" applyFill="1" applyBorder="1" applyAlignment="1">
      <alignment horizontal="center" wrapText="1"/>
    </xf>
    <xf numFmtId="0" fontId="13" fillId="0" borderId="47" xfId="7" applyFont="1" applyFill="1" applyBorder="1" applyAlignment="1">
      <alignment horizontal="center" vertical="center" wrapText="1"/>
    </xf>
    <xf numFmtId="0" fontId="13" fillId="0" borderId="45" xfId="7" applyFont="1" applyFill="1" applyBorder="1" applyAlignment="1">
      <alignment horizontal="center" vertical="center" wrapText="1"/>
    </xf>
    <xf numFmtId="0" fontId="1" fillId="0" borderId="49" xfId="7" applyFont="1" applyFill="1" applyBorder="1" applyAlignment="1">
      <alignment horizontal="center" vertical="center" wrapText="1"/>
    </xf>
    <xf numFmtId="0" fontId="1" fillId="0" borderId="8" xfId="7" applyFont="1" applyFill="1" applyBorder="1" applyAlignment="1">
      <alignment horizontal="center" vertical="center" wrapText="1"/>
    </xf>
    <xf numFmtId="0" fontId="11" fillId="6" borderId="36" xfId="7" applyFont="1" applyFill="1" applyBorder="1" applyAlignment="1">
      <alignment horizontal="center" vertical="center" wrapText="1"/>
    </xf>
    <xf numFmtId="0" fontId="11" fillId="6" borderId="18" xfId="7" applyFont="1" applyFill="1" applyBorder="1" applyAlignment="1">
      <alignment horizontal="center" vertical="center" wrapText="1"/>
    </xf>
    <xf numFmtId="0" fontId="11" fillId="6" borderId="88" xfId="7" applyFont="1" applyFill="1" applyBorder="1" applyAlignment="1">
      <alignment horizontal="center" vertical="center" wrapText="1"/>
    </xf>
    <xf numFmtId="0" fontId="11" fillId="6" borderId="29" xfId="7" applyFont="1" applyFill="1" applyBorder="1" applyAlignment="1">
      <alignment horizontal="center" vertical="center" wrapText="1"/>
    </xf>
    <xf numFmtId="0" fontId="20" fillId="0" borderId="0" xfId="7" applyFont="1" applyBorder="1" applyAlignment="1">
      <alignment vertical="center"/>
    </xf>
    <xf numFmtId="0" fontId="11" fillId="6" borderId="22" xfId="7" applyFont="1" applyFill="1" applyBorder="1" applyAlignment="1">
      <alignment horizontal="center" vertical="center" wrapText="1"/>
    </xf>
    <xf numFmtId="0" fontId="22" fillId="6" borderId="23" xfId="7" applyFont="1" applyFill="1" applyBorder="1" applyAlignment="1">
      <alignment horizontal="center" vertical="center" wrapText="1"/>
    </xf>
    <xf numFmtId="0" fontId="22" fillId="6" borderId="32" xfId="7" applyFont="1" applyFill="1" applyBorder="1" applyAlignment="1">
      <alignment horizontal="center" vertical="center" wrapText="1"/>
    </xf>
    <xf numFmtId="0" fontId="14" fillId="6" borderId="43" xfId="7" applyFont="1" applyFill="1" applyBorder="1" applyAlignment="1">
      <alignment horizontal="center" vertical="center"/>
    </xf>
    <xf numFmtId="0" fontId="14" fillId="6" borderId="40" xfId="7" applyFont="1" applyFill="1" applyBorder="1" applyAlignment="1">
      <alignment horizontal="center" vertical="center"/>
    </xf>
    <xf numFmtId="0" fontId="14" fillId="6" borderId="21" xfId="7" applyFont="1" applyFill="1" applyBorder="1" applyAlignment="1">
      <alignment horizontal="center" vertical="center"/>
    </xf>
    <xf numFmtId="0" fontId="22" fillId="6" borderId="39" xfId="7" applyFont="1" applyFill="1" applyBorder="1" applyAlignment="1">
      <alignment horizontal="center" vertical="center" wrapText="1"/>
    </xf>
    <xf numFmtId="0" fontId="22" fillId="6" borderId="40" xfId="7" applyFont="1" applyFill="1" applyBorder="1" applyAlignment="1">
      <alignment horizontal="center" vertical="center" wrapText="1"/>
    </xf>
    <xf numFmtId="0" fontId="22" fillId="6" borderId="21" xfId="7" applyFont="1" applyFill="1" applyBorder="1" applyAlignment="1">
      <alignment horizontal="center" vertical="center" wrapText="1"/>
    </xf>
    <xf numFmtId="0" fontId="12" fillId="6" borderId="5" xfId="7" applyFont="1" applyFill="1" applyBorder="1" applyAlignment="1">
      <alignment horizontal="center" vertical="center" wrapText="1"/>
    </xf>
    <xf numFmtId="0" fontId="12" fillId="6" borderId="18" xfId="7" applyFont="1" applyFill="1" applyBorder="1" applyAlignment="1">
      <alignment horizontal="center" vertical="center" wrapText="1"/>
    </xf>
    <xf numFmtId="0" fontId="1" fillId="0" borderId="39" xfId="7" applyFont="1" applyFill="1" applyBorder="1" applyAlignment="1">
      <alignment horizontal="center" vertical="center" wrapText="1"/>
    </xf>
    <xf numFmtId="0" fontId="1" fillId="0" borderId="6" xfId="7" applyFont="1" applyFill="1" applyBorder="1" applyAlignment="1">
      <alignment horizontal="center" vertical="center" wrapText="1"/>
    </xf>
    <xf numFmtId="0" fontId="13" fillId="0" borderId="65" xfId="7" applyFont="1" applyFill="1" applyBorder="1" applyAlignment="1">
      <alignment horizontal="center" vertical="center" wrapText="1"/>
    </xf>
    <xf numFmtId="0" fontId="13" fillId="0" borderId="82" xfId="7" applyFont="1" applyFill="1" applyBorder="1" applyAlignment="1">
      <alignment horizontal="center" vertical="center" wrapText="1"/>
    </xf>
    <xf numFmtId="0" fontId="13" fillId="0" borderId="81" xfId="7" applyFont="1" applyFill="1" applyBorder="1" applyAlignment="1">
      <alignment horizontal="center" vertical="center" wrapText="1"/>
    </xf>
    <xf numFmtId="0" fontId="13" fillId="0" borderId="80" xfId="7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center" vertical="center" wrapText="1"/>
    </xf>
    <xf numFmtId="0" fontId="1" fillId="0" borderId="22" xfId="7" applyFont="1" applyFill="1" applyBorder="1" applyAlignment="1">
      <alignment horizontal="center" vertical="center" wrapText="1"/>
    </xf>
    <xf numFmtId="0" fontId="1" fillId="0" borderId="32" xfId="7" applyFont="1" applyFill="1" applyBorder="1" applyAlignment="1">
      <alignment horizontal="center" vertical="center" wrapText="1"/>
    </xf>
    <xf numFmtId="0" fontId="22" fillId="6" borderId="6" xfId="7" applyFont="1" applyFill="1" applyBorder="1" applyAlignment="1">
      <alignment horizontal="center" vertical="center" wrapText="1"/>
    </xf>
    <xf numFmtId="0" fontId="13" fillId="6" borderId="65" xfId="7" applyFont="1" applyFill="1" applyBorder="1" applyAlignment="1">
      <alignment horizontal="center" vertical="center" wrapText="1"/>
    </xf>
    <xf numFmtId="0" fontId="13" fillId="6" borderId="82" xfId="7" applyFont="1" applyFill="1" applyBorder="1" applyAlignment="1">
      <alignment horizontal="center" vertical="center" wrapText="1"/>
    </xf>
    <xf numFmtId="0" fontId="13" fillId="6" borderId="80" xfId="7" applyFont="1" applyFill="1" applyBorder="1" applyAlignment="1">
      <alignment horizontal="center" vertical="center" wrapText="1"/>
    </xf>
    <xf numFmtId="0" fontId="13" fillId="6" borderId="81" xfId="7" applyFont="1" applyFill="1" applyBorder="1" applyAlignment="1">
      <alignment horizontal="center" vertical="center" wrapText="1"/>
    </xf>
    <xf numFmtId="0" fontId="22" fillId="6" borderId="22" xfId="7" applyFont="1" applyFill="1" applyBorder="1" applyAlignment="1">
      <alignment horizontal="center" vertical="center" wrapText="1"/>
    </xf>
    <xf numFmtId="0" fontId="14" fillId="6" borderId="47" xfId="7" applyFont="1" applyFill="1" applyBorder="1" applyAlignment="1">
      <alignment horizontal="right"/>
    </xf>
    <xf numFmtId="0" fontId="14" fillId="6" borderId="48" xfId="7" applyFont="1" applyFill="1" applyBorder="1" applyAlignment="1">
      <alignment horizontal="right"/>
    </xf>
    <xf numFmtId="0" fontId="14" fillId="6" borderId="45" xfId="7" applyFont="1" applyFill="1" applyBorder="1" applyAlignment="1">
      <alignment horizontal="right"/>
    </xf>
    <xf numFmtId="0" fontId="14" fillId="6" borderId="52" xfId="7" applyFont="1" applyFill="1" applyBorder="1" applyAlignment="1">
      <alignment horizontal="center" vertical="center" wrapText="1"/>
    </xf>
    <xf numFmtId="0" fontId="14" fillId="6" borderId="5" xfId="7" applyFont="1" applyFill="1" applyBorder="1" applyAlignment="1">
      <alignment horizontal="center" vertical="center" wrapText="1"/>
    </xf>
    <xf numFmtId="0" fontId="14" fillId="6" borderId="65" xfId="7" applyFont="1" applyFill="1" applyBorder="1" applyAlignment="1">
      <alignment horizontal="center" vertical="center" wrapText="1"/>
    </xf>
    <xf numFmtId="0" fontId="14" fillId="6" borderId="43" xfId="7" applyFont="1" applyFill="1" applyBorder="1" applyAlignment="1">
      <alignment horizontal="center" vertical="center" wrapText="1"/>
    </xf>
    <xf numFmtId="0" fontId="14" fillId="6" borderId="70" xfId="7" applyFont="1" applyFill="1" applyBorder="1" applyAlignment="1">
      <alignment horizontal="center" vertical="center" wrapText="1"/>
    </xf>
    <xf numFmtId="0" fontId="14" fillId="6" borderId="29" xfId="7" applyFont="1" applyFill="1" applyBorder="1" applyAlignment="1">
      <alignment horizontal="center" vertical="center" wrapText="1"/>
    </xf>
    <xf numFmtId="0" fontId="14" fillId="6" borderId="79" xfId="7" applyFont="1" applyFill="1" applyBorder="1" applyAlignment="1">
      <alignment horizontal="center" vertical="center" wrapText="1"/>
    </xf>
    <xf numFmtId="0" fontId="14" fillId="6" borderId="18" xfId="7" applyFont="1" applyFill="1" applyBorder="1" applyAlignment="1">
      <alignment horizontal="center" vertical="center" wrapText="1"/>
    </xf>
    <xf numFmtId="0" fontId="14" fillId="6" borderId="89" xfId="7" applyFont="1" applyFill="1" applyBorder="1" applyAlignment="1">
      <alignment horizontal="center" wrapText="1" shrinkToFit="1"/>
    </xf>
    <xf numFmtId="0" fontId="14" fillId="6" borderId="90" xfId="7" applyFont="1" applyFill="1" applyBorder="1" applyAlignment="1">
      <alignment horizontal="center" wrapText="1" shrinkToFit="1"/>
    </xf>
    <xf numFmtId="0" fontId="14" fillId="6" borderId="70" xfId="7" applyFont="1" applyFill="1" applyBorder="1" applyAlignment="1">
      <alignment horizontal="center" vertical="center" wrapText="1" shrinkToFit="1"/>
    </xf>
    <xf numFmtId="0" fontId="14" fillId="6" borderId="29" xfId="7" applyFont="1" applyFill="1" applyBorder="1" applyAlignment="1">
      <alignment horizontal="center" vertical="center" wrapText="1" shrinkToFit="1"/>
    </xf>
    <xf numFmtId="0" fontId="43" fillId="0" borderId="0" xfId="10" applyFont="1" applyBorder="1" applyAlignment="1">
      <alignment horizontal="center"/>
    </xf>
    <xf numFmtId="0" fontId="12" fillId="0" borderId="0" xfId="11" applyFont="1" applyAlignment="1">
      <alignment horizontal="center"/>
    </xf>
    <xf numFmtId="49" fontId="15" fillId="8" borderId="31" xfId="11" applyNumberFormat="1" applyFont="1" applyFill="1" applyBorder="1" applyAlignment="1">
      <alignment horizontal="left"/>
    </xf>
    <xf numFmtId="49" fontId="15" fillId="8" borderId="56" xfId="11" applyNumberFormat="1" applyFont="1" applyFill="1" applyBorder="1" applyAlignment="1">
      <alignment horizontal="left"/>
    </xf>
    <xf numFmtId="0" fontId="13" fillId="12" borderId="47" xfId="11" applyFont="1" applyFill="1" applyBorder="1" applyAlignment="1">
      <alignment horizontal="right" wrapText="1"/>
    </xf>
    <xf numFmtId="0" fontId="13" fillId="12" borderId="45" xfId="11" applyFont="1" applyFill="1" applyBorder="1" applyAlignment="1">
      <alignment horizontal="right" wrapText="1"/>
    </xf>
    <xf numFmtId="0" fontId="15" fillId="0" borderId="31" xfId="11" applyFont="1" applyFill="1" applyBorder="1" applyAlignment="1">
      <alignment horizontal="left" vertical="center"/>
    </xf>
    <xf numFmtId="0" fontId="15" fillId="0" borderId="56" xfId="11" applyFont="1" applyFill="1" applyBorder="1" applyAlignment="1">
      <alignment horizontal="left" vertical="center"/>
    </xf>
    <xf numFmtId="0" fontId="15" fillId="8" borderId="31" xfId="11" applyFont="1" applyFill="1" applyBorder="1" applyAlignment="1">
      <alignment horizontal="left"/>
    </xf>
    <xf numFmtId="0" fontId="15" fillId="8" borderId="56" xfId="11" applyFont="1" applyFill="1" applyBorder="1" applyAlignment="1">
      <alignment horizontal="left"/>
    </xf>
    <xf numFmtId="0" fontId="13" fillId="5" borderId="47" xfId="11" applyFont="1" applyFill="1" applyBorder="1" applyAlignment="1">
      <alignment horizontal="right" wrapText="1"/>
    </xf>
    <xf numFmtId="0" fontId="13" fillId="5" borderId="45" xfId="11" applyFont="1" applyFill="1" applyBorder="1" applyAlignment="1">
      <alignment horizontal="right" wrapText="1"/>
    </xf>
    <xf numFmtId="0" fontId="26" fillId="6" borderId="48" xfId="7" applyFont="1" applyFill="1" applyBorder="1" applyAlignment="1" applyProtection="1">
      <alignment horizontal="center" vertical="center"/>
    </xf>
    <xf numFmtId="0" fontId="27" fillId="0" borderId="63" xfId="7" applyFont="1" applyFill="1" applyBorder="1" applyAlignment="1" applyProtection="1">
      <alignment horizontal="center" vertical="center"/>
    </xf>
    <xf numFmtId="0" fontId="27" fillId="0" borderId="49" xfId="7" applyFont="1" applyFill="1" applyBorder="1" applyAlignment="1" applyProtection="1">
      <alignment horizontal="center" vertical="center"/>
    </xf>
    <xf numFmtId="0" fontId="27" fillId="0" borderId="8" xfId="7" applyFont="1" applyFill="1" applyBorder="1" applyAlignment="1" applyProtection="1">
      <alignment horizontal="center" vertical="center"/>
    </xf>
    <xf numFmtId="0" fontId="27" fillId="0" borderId="52" xfId="7" applyFont="1" applyBorder="1" applyAlignment="1" applyProtection="1">
      <alignment horizontal="center" vertical="center" wrapText="1"/>
      <protection locked="0"/>
    </xf>
    <xf numFmtId="0" fontId="27" fillId="0" borderId="25" xfId="7" applyFont="1" applyBorder="1" applyAlignment="1" applyProtection="1">
      <alignment horizontal="center" vertical="center" wrapText="1"/>
      <protection locked="0"/>
    </xf>
    <xf numFmtId="0" fontId="27" fillId="0" borderId="5" xfId="7" applyFont="1" applyBorder="1" applyAlignment="1" applyProtection="1">
      <alignment horizontal="center" vertical="center" wrapText="1"/>
      <protection locked="0"/>
    </xf>
    <xf numFmtId="49" fontId="26" fillId="0" borderId="52" xfId="7" applyNumberFormat="1" applyFont="1" applyFill="1" applyBorder="1" applyAlignment="1" applyProtection="1">
      <alignment horizontal="center" vertical="center"/>
      <protection locked="0"/>
    </xf>
    <xf numFmtId="49" fontId="27" fillId="0" borderId="25" xfId="7" applyNumberFormat="1" applyFont="1" applyFill="1" applyBorder="1" applyAlignment="1" applyProtection="1">
      <alignment horizontal="center" vertical="center"/>
      <protection locked="0"/>
    </xf>
    <xf numFmtId="49" fontId="27" fillId="0" borderId="5" xfId="7" applyNumberFormat="1" applyFont="1" applyFill="1" applyBorder="1" applyAlignment="1" applyProtection="1">
      <alignment horizontal="center" vertical="center"/>
      <protection locked="0"/>
    </xf>
    <xf numFmtId="49" fontId="27" fillId="0" borderId="52" xfId="7" applyNumberFormat="1" applyFont="1" applyFill="1" applyBorder="1" applyAlignment="1" applyProtection="1">
      <alignment horizontal="center" vertical="center"/>
      <protection locked="0"/>
    </xf>
    <xf numFmtId="3" fontId="27" fillId="0" borderId="52" xfId="7" applyNumberFormat="1" applyFont="1" applyFill="1" applyBorder="1" applyAlignment="1" applyProtection="1">
      <alignment horizontal="center" vertical="center"/>
      <protection locked="0"/>
    </xf>
    <xf numFmtId="3" fontId="27" fillId="0" borderId="25" xfId="7" applyNumberFormat="1" applyFont="1" applyFill="1" applyBorder="1" applyAlignment="1" applyProtection="1">
      <alignment horizontal="center" vertical="center"/>
      <protection locked="0"/>
    </xf>
    <xf numFmtId="3" fontId="27" fillId="0" borderId="5" xfId="7" applyNumberFormat="1" applyFont="1" applyFill="1" applyBorder="1" applyAlignment="1" applyProtection="1">
      <alignment horizontal="center" vertical="center"/>
      <protection locked="0"/>
    </xf>
    <xf numFmtId="0" fontId="27" fillId="0" borderId="52" xfId="7" applyFont="1" applyBorder="1" applyAlignment="1" applyProtection="1">
      <alignment horizontal="left" vertical="center" wrapText="1"/>
      <protection locked="0"/>
    </xf>
    <xf numFmtId="0" fontId="27" fillId="0" borderId="25" xfId="7" applyFont="1" applyBorder="1" applyAlignment="1" applyProtection="1">
      <alignment horizontal="left" vertical="center" wrapText="1"/>
      <protection locked="0"/>
    </xf>
    <xf numFmtId="0" fontId="27" fillId="0" borderId="5" xfId="7" applyFont="1" applyBorder="1" applyAlignment="1" applyProtection="1">
      <alignment horizontal="left" vertical="center" wrapText="1"/>
      <protection locked="0"/>
    </xf>
    <xf numFmtId="49" fontId="26" fillId="0" borderId="25" xfId="7" applyNumberFormat="1" applyFont="1" applyFill="1" applyBorder="1" applyAlignment="1" applyProtection="1">
      <alignment horizontal="center" vertical="center"/>
      <protection locked="0"/>
    </xf>
    <xf numFmtId="49" fontId="15" fillId="6" borderId="52" xfId="7" applyNumberFormat="1" applyFont="1" applyFill="1" applyBorder="1" applyAlignment="1" applyProtection="1">
      <alignment horizontal="center" vertical="center" wrapText="1"/>
    </xf>
    <xf numFmtId="49" fontId="15" fillId="6" borderId="5" xfId="7" applyNumberFormat="1" applyFont="1" applyFill="1" applyBorder="1" applyAlignment="1" applyProtection="1">
      <alignment horizontal="center" vertical="center" wrapText="1"/>
    </xf>
    <xf numFmtId="49" fontId="15" fillId="6" borderId="62" xfId="7" applyNumberFormat="1" applyFont="1" applyFill="1" applyBorder="1" applyAlignment="1" applyProtection="1">
      <alignment horizontal="center" vertical="center" wrapText="1"/>
    </xf>
    <xf numFmtId="49" fontId="15" fillId="6" borderId="48" xfId="7" applyNumberFormat="1" applyFont="1" applyFill="1" applyBorder="1" applyAlignment="1" applyProtection="1">
      <alignment horizontal="center" vertical="center"/>
    </xf>
    <xf numFmtId="49" fontId="15" fillId="6" borderId="41" xfId="7" applyNumberFormat="1" applyFont="1" applyFill="1" applyBorder="1" applyAlignment="1" applyProtection="1">
      <alignment horizontal="center" vertical="center"/>
    </xf>
    <xf numFmtId="49" fontId="15" fillId="6" borderId="79" xfId="7" applyNumberFormat="1" applyFont="1" applyFill="1" applyBorder="1" applyAlignment="1" applyProtection="1">
      <alignment horizontal="center" vertical="center" wrapText="1"/>
    </xf>
    <xf numFmtId="49" fontId="15" fillId="6" borderId="18" xfId="7" applyNumberFormat="1" applyFont="1" applyFill="1" applyBorder="1" applyAlignment="1" applyProtection="1">
      <alignment horizontal="center" vertical="center" wrapText="1"/>
    </xf>
    <xf numFmtId="49" fontId="5" fillId="0" borderId="52" xfId="7" applyNumberFormat="1" applyFont="1" applyFill="1" applyBorder="1" applyAlignment="1" applyProtection="1">
      <alignment horizontal="center" vertical="center"/>
      <protection locked="0"/>
    </xf>
    <xf numFmtId="49" fontId="5" fillId="0" borderId="25" xfId="7" applyNumberFormat="1" applyFont="1" applyFill="1" applyBorder="1" applyAlignment="1" applyProtection="1">
      <alignment horizontal="center" vertical="center"/>
      <protection locked="0"/>
    </xf>
    <xf numFmtId="49" fontId="15" fillId="0" borderId="25" xfId="7" applyNumberFormat="1" applyFont="1" applyFill="1" applyBorder="1" applyAlignment="1" applyProtection="1">
      <alignment horizontal="center" vertical="center"/>
      <protection locked="0"/>
    </xf>
    <xf numFmtId="49" fontId="5" fillId="0" borderId="5" xfId="7" applyNumberFormat="1" applyFont="1" applyFill="1" applyBorder="1" applyAlignment="1" applyProtection="1">
      <alignment horizontal="center" vertical="center"/>
      <protection locked="0"/>
    </xf>
    <xf numFmtId="3" fontId="5" fillId="0" borderId="52" xfId="7" applyNumberFormat="1" applyFont="1" applyFill="1" applyBorder="1" applyAlignment="1" applyProtection="1">
      <alignment horizontal="center" vertical="center"/>
      <protection locked="0"/>
    </xf>
    <xf numFmtId="3" fontId="5" fillId="0" borderId="25" xfId="7" applyNumberFormat="1" applyFont="1" applyFill="1" applyBorder="1" applyAlignment="1" applyProtection="1">
      <alignment horizontal="center" vertical="center"/>
      <protection locked="0"/>
    </xf>
    <xf numFmtId="3" fontId="5" fillId="0" borderId="5" xfId="7" applyNumberFormat="1" applyFont="1" applyFill="1" applyBorder="1" applyAlignment="1" applyProtection="1">
      <alignment horizontal="center" vertical="center"/>
      <protection locked="0"/>
    </xf>
    <xf numFmtId="0" fontId="16" fillId="0" borderId="0" xfId="7" applyFont="1" applyAlignment="1">
      <alignment horizontal="center"/>
    </xf>
    <xf numFmtId="0" fontId="26" fillId="6" borderId="63" xfId="7" applyFont="1" applyFill="1" applyBorder="1" applyAlignment="1" applyProtection="1">
      <alignment horizontal="center" vertical="center" wrapText="1"/>
    </xf>
    <xf numFmtId="0" fontId="26" fillId="6" borderId="8" xfId="7" applyFont="1" applyFill="1" applyBorder="1" applyAlignment="1" applyProtection="1">
      <alignment horizontal="center" vertical="center" wrapText="1"/>
    </xf>
    <xf numFmtId="49" fontId="15" fillId="6" borderId="52" xfId="7" applyNumberFormat="1" applyFont="1" applyFill="1" applyBorder="1" applyAlignment="1" applyProtection="1">
      <alignment horizontal="center" vertical="center"/>
    </xf>
    <xf numFmtId="49" fontId="15" fillId="6" borderId="5" xfId="7" applyNumberFormat="1" applyFont="1" applyFill="1" applyBorder="1" applyAlignment="1" applyProtection="1">
      <alignment horizontal="center" vertical="center"/>
    </xf>
    <xf numFmtId="0" fontId="43" fillId="0" borderId="0" xfId="7" applyFont="1" applyAlignment="1">
      <alignment horizontal="center"/>
    </xf>
    <xf numFmtId="0" fontId="15" fillId="6" borderId="39" xfId="7" applyFont="1" applyFill="1" applyBorder="1" applyAlignment="1">
      <alignment horizontal="center" vertical="center" wrapText="1"/>
    </xf>
    <xf numFmtId="0" fontId="15" fillId="6" borderId="7" xfId="7" applyFont="1" applyFill="1" applyBorder="1" applyAlignment="1">
      <alignment horizontal="center" vertical="center" wrapText="1"/>
    </xf>
    <xf numFmtId="0" fontId="15" fillId="6" borderId="40" xfId="7" applyFont="1" applyFill="1" applyBorder="1" applyAlignment="1">
      <alignment horizontal="center" vertical="center" wrapText="1"/>
    </xf>
    <xf numFmtId="0" fontId="15" fillId="6" borderId="4" xfId="7" applyFont="1" applyFill="1" applyBorder="1" applyAlignment="1">
      <alignment horizontal="center" vertical="center" wrapText="1"/>
    </xf>
    <xf numFmtId="49" fontId="15" fillId="6" borderId="40" xfId="7" applyNumberFormat="1" applyFont="1" applyFill="1" applyBorder="1" applyAlignment="1" applyProtection="1">
      <alignment horizontal="center" vertical="center" wrapText="1"/>
    </xf>
    <xf numFmtId="49" fontId="15" fillId="6" borderId="4" xfId="7" applyNumberFormat="1" applyFont="1" applyFill="1" applyBorder="1" applyAlignment="1" applyProtection="1">
      <alignment horizontal="center" vertical="center" wrapText="1"/>
    </xf>
    <xf numFmtId="49" fontId="15" fillId="6" borderId="21" xfId="7" applyNumberFormat="1" applyFont="1" applyFill="1" applyBorder="1" applyAlignment="1" applyProtection="1">
      <alignment horizontal="center" vertical="center" wrapText="1"/>
    </xf>
    <xf numFmtId="49" fontId="15" fillId="6" borderId="12" xfId="7" applyNumberFormat="1" applyFont="1" applyFill="1" applyBorder="1" applyAlignment="1" applyProtection="1">
      <alignment horizontal="center" vertical="center" wrapText="1"/>
    </xf>
  </cellXfs>
  <cellStyles count="12">
    <cellStyle name="Comma 2" xfId="1"/>
    <cellStyle name="Excel Built-in Normal" xfId="2"/>
    <cellStyle name="Normal" xfId="0" builtinId="0"/>
    <cellStyle name="Normal 2" xfId="3"/>
    <cellStyle name="Normal 2 2" xfId="7"/>
    <cellStyle name="Normal 2 2 2" xfId="8"/>
    <cellStyle name="Normal 2 2 2 2" xfId="10"/>
    <cellStyle name="Normal 2 2 2 2 2" xfId="11"/>
    <cellStyle name="Normal 3" xfId="4"/>
    <cellStyle name="Normal 4" xfId="6"/>
    <cellStyle name="Normal 4 2" xfId="9"/>
    <cellStyle name="Percent" xfId="5" builtinId="5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1501140</xdr:colOff>
      <xdr:row>21</xdr:row>
      <xdr:rowOff>335280</xdr:rowOff>
    </xdr:from>
    <xdr:to>
      <xdr:col>2</xdr:col>
      <xdr:colOff>1554480</xdr:colOff>
      <xdr:row>22</xdr:row>
      <xdr:rowOff>167640</xdr:rowOff>
    </xdr:to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2331720" y="6621780"/>
          <a:ext cx="5334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1485900</xdr:colOff>
      <xdr:row>21</xdr:row>
      <xdr:rowOff>335280</xdr:rowOff>
    </xdr:from>
    <xdr:to>
      <xdr:col>6</xdr:col>
      <xdr:colOff>1546860</xdr:colOff>
      <xdr:row>22</xdr:row>
      <xdr:rowOff>167640</xdr:rowOff>
    </xdr:to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9052560" y="6621780"/>
          <a:ext cx="6096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1501140</xdr:colOff>
      <xdr:row>21</xdr:row>
      <xdr:rowOff>335280</xdr:rowOff>
    </xdr:from>
    <xdr:to>
      <xdr:col>2</xdr:col>
      <xdr:colOff>1554480</xdr:colOff>
      <xdr:row>22</xdr:row>
      <xdr:rowOff>167640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331720" y="6873240"/>
          <a:ext cx="5334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1485900</xdr:colOff>
      <xdr:row>21</xdr:row>
      <xdr:rowOff>335280</xdr:rowOff>
    </xdr:from>
    <xdr:to>
      <xdr:col>6</xdr:col>
      <xdr:colOff>1546860</xdr:colOff>
      <xdr:row>22</xdr:row>
      <xdr:rowOff>167640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052560" y="6873240"/>
          <a:ext cx="6096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48"/>
  <sheetViews>
    <sheetView showGridLines="0" topLeftCell="B61" workbookViewId="0">
      <selection activeCell="C17" sqref="C17:C18"/>
    </sheetView>
  </sheetViews>
  <sheetFormatPr defaultColWidth="8.88671875" defaultRowHeight="13.2"/>
  <cols>
    <col min="1" max="2" width="2.6640625" style="687" customWidth="1"/>
    <col min="3" max="3" width="21.6640625" style="687" customWidth="1"/>
    <col min="4" max="4" width="45.6640625" style="687" customWidth="1"/>
    <col min="5" max="5" width="8.6640625" style="687" customWidth="1"/>
    <col min="6" max="7" width="15.6640625" style="687" customWidth="1"/>
    <col min="8" max="8" width="8" style="731" customWidth="1"/>
    <col min="9" max="9" width="9.33203125" style="690" customWidth="1"/>
    <col min="10" max="10" width="11.109375" style="690" bestFit="1" customWidth="1"/>
    <col min="11" max="11" width="8.88671875" style="690"/>
    <col min="12" max="12" width="9.109375" style="691" bestFit="1" customWidth="1"/>
    <col min="13" max="13" width="8.88671875" style="691"/>
    <col min="14" max="14" width="10.109375" style="968" bestFit="1" customWidth="1"/>
    <col min="15" max="15" width="8.88671875" style="968"/>
    <col min="16" max="16384" width="8.88671875" style="687"/>
  </cols>
  <sheetData>
    <row r="1" spans="1:13" ht="20.25" customHeight="1">
      <c r="G1" s="688" t="s">
        <v>534</v>
      </c>
      <c r="H1" s="689"/>
    </row>
    <row r="2" spans="1:13" ht="18" customHeight="1">
      <c r="C2" s="1208" t="s">
        <v>872</v>
      </c>
      <c r="D2" s="1208"/>
      <c r="E2" s="1208"/>
      <c r="F2" s="1208"/>
      <c r="G2" s="1208"/>
      <c r="H2" s="570"/>
      <c r="I2" s="349"/>
    </row>
    <row r="3" spans="1:13" ht="16.5" customHeight="1" thickBot="1">
      <c r="F3" s="692"/>
      <c r="G3" s="693" t="s">
        <v>181</v>
      </c>
      <c r="H3" s="694"/>
    </row>
    <row r="4" spans="1:13" ht="48" customHeight="1">
      <c r="C4" s="695" t="s">
        <v>234</v>
      </c>
      <c r="D4" s="686" t="s">
        <v>235</v>
      </c>
      <c r="E4" s="696" t="s">
        <v>26</v>
      </c>
      <c r="F4" s="696" t="s">
        <v>871</v>
      </c>
      <c r="G4" s="697" t="s">
        <v>909</v>
      </c>
      <c r="H4" s="698"/>
    </row>
    <row r="5" spans="1:13" ht="12.75" customHeight="1" thickBot="1">
      <c r="C5" s="919">
        <v>1</v>
      </c>
      <c r="D5" s="920">
        <v>2</v>
      </c>
      <c r="E5" s="921">
        <v>3</v>
      </c>
      <c r="F5" s="922">
        <v>4</v>
      </c>
      <c r="G5" s="923">
        <v>5</v>
      </c>
      <c r="H5" s="699"/>
    </row>
    <row r="6" spans="1:13" ht="20.100000000000001" customHeight="1">
      <c r="C6" s="925"/>
      <c r="D6" s="926" t="s">
        <v>76</v>
      </c>
      <c r="E6" s="927"/>
      <c r="F6" s="928"/>
      <c r="G6" s="953"/>
      <c r="H6" s="702"/>
    </row>
    <row r="7" spans="1:13" ht="20.100000000000001" customHeight="1">
      <c r="A7" s="703"/>
      <c r="B7" s="704"/>
      <c r="C7" s="705" t="s">
        <v>740</v>
      </c>
      <c r="D7" s="701" t="s">
        <v>367</v>
      </c>
      <c r="E7" s="706" t="s">
        <v>256</v>
      </c>
      <c r="F7" s="707">
        <v>0</v>
      </c>
      <c r="G7" s="708">
        <v>0</v>
      </c>
      <c r="H7" s="702"/>
    </row>
    <row r="8" spans="1:13" ht="20.100000000000001" customHeight="1">
      <c r="A8" s="703"/>
      <c r="B8" s="704"/>
      <c r="C8" s="1204"/>
      <c r="D8" s="719" t="s">
        <v>368</v>
      </c>
      <c r="E8" s="1205" t="s">
        <v>257</v>
      </c>
      <c r="F8" s="1206">
        <f>+F10+F17+F26+F27+F38</f>
        <v>394421</v>
      </c>
      <c r="G8" s="1207">
        <f>+G10+G17+G26+G27+G38</f>
        <v>397648</v>
      </c>
      <c r="H8" s="702"/>
    </row>
    <row r="9" spans="1:13" ht="20.100000000000001" customHeight="1">
      <c r="A9" s="703"/>
      <c r="B9" s="704"/>
      <c r="C9" s="1204"/>
      <c r="D9" s="719" t="s">
        <v>369</v>
      </c>
      <c r="E9" s="1205"/>
      <c r="F9" s="1206"/>
      <c r="G9" s="1207"/>
      <c r="H9" s="702"/>
    </row>
    <row r="10" spans="1:13" ht="20.100000000000001" customHeight="1">
      <c r="A10" s="703"/>
      <c r="B10" s="704"/>
      <c r="C10" s="1204" t="s">
        <v>741</v>
      </c>
      <c r="D10" s="719" t="s">
        <v>370</v>
      </c>
      <c r="E10" s="1205" t="s">
        <v>258</v>
      </c>
      <c r="F10" s="1206">
        <f>SUM(F12:F16)</f>
        <v>0</v>
      </c>
      <c r="G10" s="1207">
        <f>+G12+G13+G14+G15+G16</f>
        <v>0</v>
      </c>
      <c r="H10" s="702"/>
      <c r="I10" s="711"/>
    </row>
    <row r="11" spans="1:13" ht="20.100000000000001" customHeight="1">
      <c r="A11" s="703"/>
      <c r="B11" s="704"/>
      <c r="C11" s="1204"/>
      <c r="D11" s="715" t="s">
        <v>371</v>
      </c>
      <c r="E11" s="1205"/>
      <c r="F11" s="1206"/>
      <c r="G11" s="1207"/>
      <c r="H11" s="702"/>
    </row>
    <row r="12" spans="1:13" ht="20.100000000000001" customHeight="1">
      <c r="A12" s="703"/>
      <c r="B12" s="704"/>
      <c r="C12" s="705" t="s">
        <v>742</v>
      </c>
      <c r="D12" s="712" t="s">
        <v>119</v>
      </c>
      <c r="E12" s="706" t="s">
        <v>259</v>
      </c>
      <c r="F12" s="707">
        <v>0</v>
      </c>
      <c r="G12" s="708">
        <v>0</v>
      </c>
      <c r="H12" s="702"/>
    </row>
    <row r="13" spans="1:13" ht="25.5" customHeight="1">
      <c r="A13" s="703"/>
      <c r="B13" s="704"/>
      <c r="C13" s="705" t="s">
        <v>372</v>
      </c>
      <c r="D13" s="712" t="s">
        <v>373</v>
      </c>
      <c r="E13" s="706" t="s">
        <v>260</v>
      </c>
      <c r="F13" s="707">
        <v>0</v>
      </c>
      <c r="G13" s="708">
        <v>0</v>
      </c>
      <c r="H13" s="702"/>
    </row>
    <row r="14" spans="1:13" ht="20.100000000000001" customHeight="1">
      <c r="A14" s="703"/>
      <c r="B14" s="704"/>
      <c r="C14" s="705" t="s">
        <v>743</v>
      </c>
      <c r="D14" s="712" t="s">
        <v>374</v>
      </c>
      <c r="E14" s="706" t="s">
        <v>261</v>
      </c>
      <c r="F14" s="707">
        <v>0</v>
      </c>
      <c r="G14" s="708">
        <v>0</v>
      </c>
      <c r="H14" s="702"/>
      <c r="L14" s="1102"/>
      <c r="M14" s="1102"/>
    </row>
    <row r="15" spans="1:13" ht="25.5" customHeight="1">
      <c r="A15" s="703"/>
      <c r="B15" s="704"/>
      <c r="C15" s="705" t="s">
        <v>375</v>
      </c>
      <c r="D15" s="701" t="s">
        <v>376</v>
      </c>
      <c r="E15" s="706" t="s">
        <v>262</v>
      </c>
      <c r="F15" s="707">
        <v>0</v>
      </c>
      <c r="G15" s="708">
        <v>0</v>
      </c>
      <c r="H15" s="702"/>
      <c r="I15" s="711"/>
      <c r="L15" s="1103"/>
      <c r="M15" s="1103"/>
    </row>
    <row r="16" spans="1:13" ht="20.100000000000001" customHeight="1">
      <c r="A16" s="703"/>
      <c r="B16" s="704"/>
      <c r="C16" s="705" t="s">
        <v>744</v>
      </c>
      <c r="D16" s="712" t="s">
        <v>377</v>
      </c>
      <c r="E16" s="706" t="s">
        <v>263</v>
      </c>
      <c r="F16" s="707">
        <v>0</v>
      </c>
      <c r="G16" s="708">
        <v>0</v>
      </c>
      <c r="H16" s="702"/>
      <c r="L16" s="1102"/>
      <c r="M16" s="1102"/>
    </row>
    <row r="17" spans="1:9" ht="20.100000000000001" customHeight="1">
      <c r="A17" s="703"/>
      <c r="B17" s="704"/>
      <c r="C17" s="1204" t="s">
        <v>745</v>
      </c>
      <c r="D17" s="715" t="s">
        <v>378</v>
      </c>
      <c r="E17" s="1205" t="s">
        <v>264</v>
      </c>
      <c r="F17" s="1206">
        <f>+F19+F20+F21+F22+F23+F24+F25</f>
        <v>394421</v>
      </c>
      <c r="G17" s="1207">
        <f>+G19+G20+G21+G22+G23+G24+G25</f>
        <v>397648</v>
      </c>
      <c r="H17" s="702"/>
    </row>
    <row r="18" spans="1:9" ht="20.100000000000001" customHeight="1">
      <c r="A18" s="703"/>
      <c r="B18" s="704"/>
      <c r="C18" s="1204"/>
      <c r="D18" s="715" t="s">
        <v>379</v>
      </c>
      <c r="E18" s="1205"/>
      <c r="F18" s="1206"/>
      <c r="G18" s="1207"/>
      <c r="H18" s="702"/>
    </row>
    <row r="19" spans="1:9" ht="20.100000000000001" customHeight="1">
      <c r="A19" s="703"/>
      <c r="B19" s="704"/>
      <c r="C19" s="705" t="s">
        <v>380</v>
      </c>
      <c r="D19" s="712" t="s">
        <v>381</v>
      </c>
      <c r="E19" s="706" t="s">
        <v>265</v>
      </c>
      <c r="F19" s="924">
        <v>341194</v>
      </c>
      <c r="G19" s="955">
        <v>340575</v>
      </c>
      <c r="H19" s="685"/>
    </row>
    <row r="20" spans="1:9" ht="20.100000000000001" customHeight="1">
      <c r="C20" s="705" t="s">
        <v>746</v>
      </c>
      <c r="D20" s="712" t="s">
        <v>382</v>
      </c>
      <c r="E20" s="706" t="s">
        <v>266</v>
      </c>
      <c r="F20" s="924">
        <v>25099</v>
      </c>
      <c r="G20" s="955">
        <v>29006</v>
      </c>
      <c r="H20" s="685"/>
    </row>
    <row r="21" spans="1:9" ht="20.100000000000001" customHeight="1">
      <c r="C21" s="705" t="s">
        <v>747</v>
      </c>
      <c r="D21" s="712" t="s">
        <v>383</v>
      </c>
      <c r="E21" s="706" t="s">
        <v>267</v>
      </c>
      <c r="F21" s="924">
        <v>0</v>
      </c>
      <c r="G21" s="955">
        <v>0</v>
      </c>
      <c r="H21" s="685"/>
    </row>
    <row r="22" spans="1:9" ht="25.5" customHeight="1">
      <c r="C22" s="705" t="s">
        <v>384</v>
      </c>
      <c r="D22" s="712" t="s">
        <v>385</v>
      </c>
      <c r="E22" s="706" t="s">
        <v>268</v>
      </c>
      <c r="F22" s="924">
        <v>27555</v>
      </c>
      <c r="G22" s="955">
        <v>27555</v>
      </c>
      <c r="H22" s="685"/>
    </row>
    <row r="23" spans="1:9" ht="25.5" customHeight="1">
      <c r="C23" s="705" t="s">
        <v>386</v>
      </c>
      <c r="D23" s="712" t="s">
        <v>748</v>
      </c>
      <c r="E23" s="706" t="s">
        <v>269</v>
      </c>
      <c r="F23" s="924">
        <v>573</v>
      </c>
      <c r="G23" s="955">
        <v>512</v>
      </c>
      <c r="H23" s="685"/>
      <c r="I23" s="711"/>
    </row>
    <row r="24" spans="1:9" ht="25.5" customHeight="1">
      <c r="C24" s="705" t="s">
        <v>387</v>
      </c>
      <c r="D24" s="712" t="s">
        <v>388</v>
      </c>
      <c r="E24" s="706" t="s">
        <v>270</v>
      </c>
      <c r="F24" s="924">
        <v>0</v>
      </c>
      <c r="G24" s="955">
        <v>0</v>
      </c>
      <c r="H24" s="685"/>
    </row>
    <row r="25" spans="1:9" ht="25.5" customHeight="1">
      <c r="C25" s="705" t="s">
        <v>387</v>
      </c>
      <c r="D25" s="712" t="s">
        <v>389</v>
      </c>
      <c r="E25" s="706" t="s">
        <v>271</v>
      </c>
      <c r="F25" s="924">
        <v>0</v>
      </c>
      <c r="G25" s="955">
        <v>0</v>
      </c>
      <c r="H25" s="685"/>
    </row>
    <row r="26" spans="1:9" ht="20.100000000000001" customHeight="1">
      <c r="A26" s="703"/>
      <c r="B26" s="704"/>
      <c r="C26" s="705" t="s">
        <v>749</v>
      </c>
      <c r="D26" s="712" t="s">
        <v>390</v>
      </c>
      <c r="E26" s="706" t="s">
        <v>272</v>
      </c>
      <c r="F26" s="924">
        <v>0</v>
      </c>
      <c r="G26" s="955">
        <v>0</v>
      </c>
      <c r="H26" s="685"/>
    </row>
    <row r="27" spans="1:9" ht="25.5" customHeight="1">
      <c r="A27" s="713"/>
      <c r="B27" s="714"/>
      <c r="C27" s="1204" t="s">
        <v>391</v>
      </c>
      <c r="D27" s="715" t="s">
        <v>392</v>
      </c>
      <c r="E27" s="1205" t="s">
        <v>273</v>
      </c>
      <c r="F27" s="1206">
        <f>+F29+F30+F31+F32+F33+F34+F35+F36+F37</f>
        <v>0</v>
      </c>
      <c r="G27" s="1207">
        <f>+G29+G30+G31+G32+G33+G34+G35+G36+G37</f>
        <v>0</v>
      </c>
      <c r="H27" s="702"/>
    </row>
    <row r="28" spans="1:9" ht="22.5" customHeight="1">
      <c r="A28" s="713"/>
      <c r="B28" s="714"/>
      <c r="C28" s="1204"/>
      <c r="D28" s="719" t="s">
        <v>393</v>
      </c>
      <c r="E28" s="1205"/>
      <c r="F28" s="1206"/>
      <c r="G28" s="1207"/>
      <c r="H28" s="702"/>
      <c r="I28" s="711"/>
    </row>
    <row r="29" spans="1:9" ht="25.5" customHeight="1">
      <c r="A29" s="703"/>
      <c r="B29" s="704"/>
      <c r="C29" s="705" t="s">
        <v>394</v>
      </c>
      <c r="D29" s="712" t="s">
        <v>731</v>
      </c>
      <c r="E29" s="706" t="s">
        <v>274</v>
      </c>
      <c r="F29" s="707">
        <v>0</v>
      </c>
      <c r="G29" s="708">
        <v>0</v>
      </c>
      <c r="H29" s="702"/>
    </row>
    <row r="30" spans="1:9" ht="25.5" customHeight="1">
      <c r="C30" s="705" t="s">
        <v>395</v>
      </c>
      <c r="D30" s="712" t="s">
        <v>396</v>
      </c>
      <c r="E30" s="706" t="s">
        <v>275</v>
      </c>
      <c r="F30" s="707">
        <v>0</v>
      </c>
      <c r="G30" s="708">
        <v>0</v>
      </c>
      <c r="H30" s="702"/>
    </row>
    <row r="31" spans="1:9" ht="35.25" customHeight="1">
      <c r="C31" s="705" t="s">
        <v>397</v>
      </c>
      <c r="D31" s="712" t="s">
        <v>398</v>
      </c>
      <c r="E31" s="706" t="s">
        <v>276</v>
      </c>
      <c r="F31" s="707">
        <v>0</v>
      </c>
      <c r="G31" s="708">
        <v>0</v>
      </c>
      <c r="H31" s="702"/>
    </row>
    <row r="32" spans="1:9" ht="35.25" customHeight="1">
      <c r="C32" s="705" t="s">
        <v>399</v>
      </c>
      <c r="D32" s="712" t="s">
        <v>732</v>
      </c>
      <c r="E32" s="706" t="s">
        <v>277</v>
      </c>
      <c r="F32" s="707">
        <v>0</v>
      </c>
      <c r="G32" s="708">
        <v>0</v>
      </c>
      <c r="H32" s="702"/>
    </row>
    <row r="33" spans="1:10" ht="25.5" customHeight="1">
      <c r="C33" s="705" t="s">
        <v>400</v>
      </c>
      <c r="D33" s="712" t="s">
        <v>401</v>
      </c>
      <c r="E33" s="706" t="s">
        <v>278</v>
      </c>
      <c r="F33" s="707">
        <v>0</v>
      </c>
      <c r="G33" s="708">
        <v>0</v>
      </c>
      <c r="H33" s="702"/>
    </row>
    <row r="34" spans="1:10" ht="25.5" customHeight="1">
      <c r="C34" s="705" t="s">
        <v>400</v>
      </c>
      <c r="D34" s="712" t="s">
        <v>402</v>
      </c>
      <c r="E34" s="706" t="s">
        <v>279</v>
      </c>
      <c r="F34" s="707">
        <v>0</v>
      </c>
      <c r="G34" s="708">
        <v>0</v>
      </c>
      <c r="H34" s="702"/>
    </row>
    <row r="35" spans="1:10" ht="37.5" customHeight="1">
      <c r="C35" s="705" t="s">
        <v>750</v>
      </c>
      <c r="D35" s="712" t="s">
        <v>733</v>
      </c>
      <c r="E35" s="706" t="s">
        <v>280</v>
      </c>
      <c r="F35" s="707">
        <v>0</v>
      </c>
      <c r="G35" s="708">
        <v>0</v>
      </c>
      <c r="H35" s="702"/>
    </row>
    <row r="36" spans="1:10" ht="25.5" customHeight="1">
      <c r="C36" s="705" t="s">
        <v>751</v>
      </c>
      <c r="D36" s="712" t="s">
        <v>403</v>
      </c>
      <c r="E36" s="706" t="s">
        <v>281</v>
      </c>
      <c r="F36" s="707">
        <v>0</v>
      </c>
      <c r="G36" s="708">
        <v>0</v>
      </c>
      <c r="H36" s="702"/>
    </row>
    <row r="37" spans="1:10" ht="25.5" customHeight="1">
      <c r="C37" s="705" t="s">
        <v>404</v>
      </c>
      <c r="D37" s="712" t="s">
        <v>405</v>
      </c>
      <c r="E37" s="706" t="s">
        <v>282</v>
      </c>
      <c r="F37" s="707">
        <v>0</v>
      </c>
      <c r="G37" s="708">
        <v>0</v>
      </c>
      <c r="H37" s="702"/>
    </row>
    <row r="38" spans="1:10" ht="25.5" customHeight="1">
      <c r="C38" s="705" t="s">
        <v>406</v>
      </c>
      <c r="D38" s="712" t="s">
        <v>407</v>
      </c>
      <c r="E38" s="706" t="s">
        <v>283</v>
      </c>
      <c r="F38" s="707">
        <v>0</v>
      </c>
      <c r="G38" s="708">
        <v>0</v>
      </c>
      <c r="H38" s="702"/>
    </row>
    <row r="39" spans="1:10" ht="20.100000000000001" customHeight="1">
      <c r="A39" s="703"/>
      <c r="B39" s="704"/>
      <c r="C39" s="705">
        <v>288</v>
      </c>
      <c r="D39" s="701" t="s">
        <v>408</v>
      </c>
      <c r="E39" s="706" t="s">
        <v>284</v>
      </c>
      <c r="F39" s="924">
        <v>10396</v>
      </c>
      <c r="G39" s="708">
        <v>18898</v>
      </c>
      <c r="H39" s="702"/>
    </row>
    <row r="40" spans="1:10" ht="20.100000000000001" customHeight="1">
      <c r="A40" s="703"/>
      <c r="B40" s="704"/>
      <c r="C40" s="1204"/>
      <c r="D40" s="719" t="s">
        <v>409</v>
      </c>
      <c r="E40" s="1205" t="s">
        <v>285</v>
      </c>
      <c r="F40" s="1206">
        <f>+F42+F48+F49+F56+F61+F71+F72</f>
        <v>68936</v>
      </c>
      <c r="G40" s="1207">
        <f>+G42+G48+G49+G56+G61+G71+G72</f>
        <v>93520</v>
      </c>
      <c r="H40" s="702"/>
    </row>
    <row r="41" spans="1:10" ht="20.100000000000001" customHeight="1">
      <c r="A41" s="703"/>
      <c r="B41" s="704"/>
      <c r="C41" s="1204"/>
      <c r="D41" s="719" t="s">
        <v>410</v>
      </c>
      <c r="E41" s="1205"/>
      <c r="F41" s="1206"/>
      <c r="G41" s="1207"/>
      <c r="H41" s="702"/>
      <c r="J41" s="690">
        <f>+G40</f>
        <v>93520</v>
      </c>
    </row>
    <row r="42" spans="1:10" ht="25.5" customHeight="1">
      <c r="C42" s="916" t="s">
        <v>411</v>
      </c>
      <c r="D42" s="715" t="s">
        <v>412</v>
      </c>
      <c r="E42" s="917" t="s">
        <v>286</v>
      </c>
      <c r="F42" s="716">
        <f>+F43+F44+F45+F46+F47</f>
        <v>5514</v>
      </c>
      <c r="G42" s="717">
        <f>+G43+G44+G45+G46+G47</f>
        <v>9513</v>
      </c>
      <c r="H42" s="702"/>
      <c r="J42" s="690">
        <f>+G110</f>
        <v>318153</v>
      </c>
    </row>
    <row r="43" spans="1:10" ht="20.100000000000001" customHeight="1">
      <c r="C43" s="705">
        <v>10</v>
      </c>
      <c r="D43" s="712" t="s">
        <v>413</v>
      </c>
      <c r="E43" s="706" t="s">
        <v>287</v>
      </c>
      <c r="F43" s="924">
        <v>4828</v>
      </c>
      <c r="G43" s="956">
        <v>8856</v>
      </c>
      <c r="H43" s="702"/>
      <c r="J43" s="1104">
        <f>+J41/J42</f>
        <v>0.29394662316558384</v>
      </c>
    </row>
    <row r="44" spans="1:10" ht="20.100000000000001" customHeight="1">
      <c r="C44" s="705" t="s">
        <v>414</v>
      </c>
      <c r="D44" s="712" t="s">
        <v>415</v>
      </c>
      <c r="E44" s="706" t="s">
        <v>288</v>
      </c>
      <c r="F44" s="924">
        <v>0</v>
      </c>
      <c r="G44" s="956">
        <v>0</v>
      </c>
      <c r="H44" s="702"/>
      <c r="J44" s="1104">
        <f>+J43*100</f>
        <v>29.394662316558385</v>
      </c>
    </row>
    <row r="45" spans="1:10" ht="20.100000000000001" customHeight="1">
      <c r="C45" s="705">
        <v>13</v>
      </c>
      <c r="D45" s="712" t="s">
        <v>416</v>
      </c>
      <c r="E45" s="706" t="s">
        <v>289</v>
      </c>
      <c r="F45" s="924">
        <v>0</v>
      </c>
      <c r="G45" s="956">
        <v>0</v>
      </c>
      <c r="H45" s="702"/>
    </row>
    <row r="46" spans="1:10" ht="20.100000000000001" customHeight="1">
      <c r="C46" s="705" t="s">
        <v>417</v>
      </c>
      <c r="D46" s="712" t="s">
        <v>418</v>
      </c>
      <c r="E46" s="706" t="s">
        <v>290</v>
      </c>
      <c r="F46" s="924">
        <v>686</v>
      </c>
      <c r="G46" s="956">
        <v>657</v>
      </c>
      <c r="H46" s="702"/>
    </row>
    <row r="47" spans="1:10" ht="20.100000000000001" customHeight="1">
      <c r="C47" s="705" t="s">
        <v>419</v>
      </c>
      <c r="D47" s="712" t="s">
        <v>420</v>
      </c>
      <c r="E47" s="706" t="s">
        <v>291</v>
      </c>
      <c r="F47" s="924">
        <v>0</v>
      </c>
      <c r="G47" s="956">
        <v>0</v>
      </c>
      <c r="H47" s="702"/>
    </row>
    <row r="48" spans="1:10" ht="25.5" customHeight="1">
      <c r="A48" s="703"/>
      <c r="B48" s="704"/>
      <c r="C48" s="705">
        <v>14</v>
      </c>
      <c r="D48" s="712" t="s">
        <v>421</v>
      </c>
      <c r="E48" s="706" t="s">
        <v>292</v>
      </c>
      <c r="F48" s="924">
        <v>0</v>
      </c>
      <c r="G48" s="956">
        <v>0</v>
      </c>
      <c r="H48" s="702"/>
    </row>
    <row r="49" spans="1:9" ht="20.100000000000001" customHeight="1">
      <c r="A49" s="703"/>
      <c r="B49" s="704"/>
      <c r="C49" s="1204">
        <v>20</v>
      </c>
      <c r="D49" s="715" t="s">
        <v>422</v>
      </c>
      <c r="E49" s="1205" t="s">
        <v>293</v>
      </c>
      <c r="F49" s="1206">
        <f>+F51+F52+F53+F54+F55</f>
        <v>28446</v>
      </c>
      <c r="G49" s="1207">
        <f>+G51+G52+G53+G54+G55</f>
        <v>30727</v>
      </c>
      <c r="H49" s="702"/>
    </row>
    <row r="50" spans="1:9" ht="20.100000000000001" customHeight="1">
      <c r="A50" s="703"/>
      <c r="B50" s="704"/>
      <c r="C50" s="1204"/>
      <c r="D50" s="715" t="s">
        <v>423</v>
      </c>
      <c r="E50" s="1205"/>
      <c r="F50" s="1206"/>
      <c r="G50" s="1207"/>
      <c r="H50" s="702"/>
    </row>
    <row r="51" spans="1:9" ht="20.100000000000001" customHeight="1">
      <c r="A51" s="703"/>
      <c r="B51" s="704"/>
      <c r="C51" s="705">
        <v>204</v>
      </c>
      <c r="D51" s="712" t="s">
        <v>424</v>
      </c>
      <c r="E51" s="706" t="s">
        <v>294</v>
      </c>
      <c r="F51" s="924">
        <v>28446</v>
      </c>
      <c r="G51" s="956">
        <v>30727</v>
      </c>
      <c r="H51" s="702"/>
      <c r="I51" s="718"/>
    </row>
    <row r="52" spans="1:9" ht="20.100000000000001" customHeight="1">
      <c r="A52" s="703"/>
      <c r="B52" s="704"/>
      <c r="C52" s="705">
        <v>205</v>
      </c>
      <c r="D52" s="712" t="s">
        <v>425</v>
      </c>
      <c r="E52" s="706" t="s">
        <v>295</v>
      </c>
      <c r="F52" s="707">
        <v>0</v>
      </c>
      <c r="G52" s="956">
        <v>0</v>
      </c>
      <c r="H52" s="702"/>
    </row>
    <row r="53" spans="1:9" ht="25.5" customHeight="1">
      <c r="A53" s="703"/>
      <c r="B53" s="704"/>
      <c r="C53" s="705" t="s">
        <v>426</v>
      </c>
      <c r="D53" s="712" t="s">
        <v>427</v>
      </c>
      <c r="E53" s="706" t="s">
        <v>296</v>
      </c>
      <c r="F53" s="707">
        <v>0</v>
      </c>
      <c r="G53" s="956">
        <v>0</v>
      </c>
      <c r="H53" s="702"/>
    </row>
    <row r="54" spans="1:9" ht="25.5" customHeight="1">
      <c r="A54" s="703"/>
      <c r="B54" s="704"/>
      <c r="C54" s="705" t="s">
        <v>428</v>
      </c>
      <c r="D54" s="712" t="s">
        <v>429</v>
      </c>
      <c r="E54" s="706" t="s">
        <v>297</v>
      </c>
      <c r="F54" s="707">
        <v>0</v>
      </c>
      <c r="G54" s="956">
        <v>0</v>
      </c>
      <c r="H54" s="702"/>
    </row>
    <row r="55" spans="1:9" ht="20.100000000000001" customHeight="1">
      <c r="A55" s="703"/>
      <c r="B55" s="704"/>
      <c r="C55" s="705">
        <v>206</v>
      </c>
      <c r="D55" s="712" t="s">
        <v>430</v>
      </c>
      <c r="E55" s="706" t="s">
        <v>298</v>
      </c>
      <c r="F55" s="707">
        <v>0</v>
      </c>
      <c r="G55" s="956">
        <v>0</v>
      </c>
      <c r="H55" s="702"/>
    </row>
    <row r="56" spans="1:9" ht="20.100000000000001" customHeight="1">
      <c r="A56" s="703"/>
      <c r="B56" s="704"/>
      <c r="C56" s="1204" t="s">
        <v>431</v>
      </c>
      <c r="D56" s="715" t="s">
        <v>432</v>
      </c>
      <c r="E56" s="1205" t="s">
        <v>299</v>
      </c>
      <c r="F56" s="1206">
        <f>+F58+F59+F60</f>
        <v>10623</v>
      </c>
      <c r="G56" s="1207">
        <f>+G58+G59+G60</f>
        <v>19891</v>
      </c>
      <c r="H56" s="702"/>
    </row>
    <row r="57" spans="1:9" ht="20.100000000000001" customHeight="1">
      <c r="A57" s="703"/>
      <c r="B57" s="704"/>
      <c r="C57" s="1204"/>
      <c r="D57" s="715" t="s">
        <v>433</v>
      </c>
      <c r="E57" s="1205"/>
      <c r="F57" s="1206"/>
      <c r="G57" s="1207"/>
      <c r="H57" s="702"/>
    </row>
    <row r="58" spans="1:9" ht="23.25" customHeight="1">
      <c r="C58" s="705" t="s">
        <v>434</v>
      </c>
      <c r="D58" s="712" t="s">
        <v>435</v>
      </c>
      <c r="E58" s="706" t="s">
        <v>300</v>
      </c>
      <c r="F58" s="924">
        <v>9934</v>
      </c>
      <c r="G58" s="956">
        <v>19202</v>
      </c>
      <c r="H58" s="702"/>
    </row>
    <row r="59" spans="1:9" ht="20.100000000000001" customHeight="1">
      <c r="C59" s="705">
        <v>223</v>
      </c>
      <c r="D59" s="712" t="s">
        <v>436</v>
      </c>
      <c r="E59" s="706" t="s">
        <v>301</v>
      </c>
      <c r="F59" s="924">
        <v>689</v>
      </c>
      <c r="G59" s="956">
        <v>689</v>
      </c>
      <c r="H59" s="702"/>
    </row>
    <row r="60" spans="1:9" ht="25.5" customHeight="1">
      <c r="A60" s="703"/>
      <c r="B60" s="704"/>
      <c r="C60" s="705">
        <v>224</v>
      </c>
      <c r="D60" s="712" t="s">
        <v>437</v>
      </c>
      <c r="E60" s="706" t="s">
        <v>302</v>
      </c>
      <c r="F60" s="707">
        <v>0</v>
      </c>
      <c r="G60" s="956">
        <v>0</v>
      </c>
      <c r="H60" s="702"/>
    </row>
    <row r="61" spans="1:9" ht="20.100000000000001" customHeight="1">
      <c r="A61" s="703"/>
      <c r="B61" s="704"/>
      <c r="C61" s="1204">
        <v>23</v>
      </c>
      <c r="D61" s="715" t="s">
        <v>438</v>
      </c>
      <c r="E61" s="1205" t="s">
        <v>303</v>
      </c>
      <c r="F61" s="1206">
        <f>SUM(F63:F70)</f>
        <v>889</v>
      </c>
      <c r="G61" s="1207">
        <f>+G63+G64+G65+G66+G67+G68+G69+G70</f>
        <v>3141</v>
      </c>
      <c r="H61" s="702"/>
    </row>
    <row r="62" spans="1:9" ht="20.100000000000001" customHeight="1">
      <c r="A62" s="703"/>
      <c r="B62" s="704"/>
      <c r="C62" s="1204"/>
      <c r="D62" s="715" t="s">
        <v>439</v>
      </c>
      <c r="E62" s="1205"/>
      <c r="F62" s="1206"/>
      <c r="G62" s="1207"/>
      <c r="H62" s="702"/>
    </row>
    <row r="63" spans="1:9" ht="25.5" customHeight="1">
      <c r="C63" s="705">
        <v>230</v>
      </c>
      <c r="D63" s="712" t="s">
        <v>440</v>
      </c>
      <c r="E63" s="706" t="s">
        <v>304</v>
      </c>
      <c r="F63" s="707">
        <v>0</v>
      </c>
      <c r="G63" s="956">
        <v>0</v>
      </c>
      <c r="H63" s="702"/>
    </row>
    <row r="64" spans="1:9" ht="25.5" customHeight="1">
      <c r="C64" s="705">
        <v>231</v>
      </c>
      <c r="D64" s="712" t="s">
        <v>758</v>
      </c>
      <c r="E64" s="706" t="s">
        <v>305</v>
      </c>
      <c r="F64" s="924">
        <v>889</v>
      </c>
      <c r="G64" s="956">
        <v>889</v>
      </c>
      <c r="H64" s="702"/>
    </row>
    <row r="65" spans="1:9" ht="20.100000000000001" customHeight="1">
      <c r="C65" s="705" t="s">
        <v>441</v>
      </c>
      <c r="D65" s="712" t="s">
        <v>442</v>
      </c>
      <c r="E65" s="706" t="s">
        <v>306</v>
      </c>
      <c r="F65" s="707">
        <v>0</v>
      </c>
      <c r="G65" s="956">
        <v>2252</v>
      </c>
      <c r="H65" s="702"/>
    </row>
    <row r="66" spans="1:9" ht="25.5" customHeight="1">
      <c r="C66" s="705" t="s">
        <v>443</v>
      </c>
      <c r="D66" s="712" t="s">
        <v>444</v>
      </c>
      <c r="E66" s="706" t="s">
        <v>307</v>
      </c>
      <c r="F66" s="707">
        <v>0</v>
      </c>
      <c r="G66" s="956">
        <v>0</v>
      </c>
      <c r="H66" s="702"/>
    </row>
    <row r="67" spans="1:9" ht="25.5" customHeight="1">
      <c r="C67" s="705">
        <v>235</v>
      </c>
      <c r="D67" s="712" t="s">
        <v>445</v>
      </c>
      <c r="E67" s="706" t="s">
        <v>308</v>
      </c>
      <c r="F67" s="707">
        <v>0</v>
      </c>
      <c r="G67" s="956">
        <v>0</v>
      </c>
      <c r="H67" s="702"/>
    </row>
    <row r="68" spans="1:9" ht="25.5" customHeight="1">
      <c r="C68" s="705" t="s">
        <v>446</v>
      </c>
      <c r="D68" s="712" t="s">
        <v>734</v>
      </c>
      <c r="E68" s="706" t="s">
        <v>309</v>
      </c>
      <c r="F68" s="707">
        <v>0</v>
      </c>
      <c r="G68" s="956">
        <v>0</v>
      </c>
      <c r="H68" s="702"/>
    </row>
    <row r="69" spans="1:9" ht="25.5" customHeight="1">
      <c r="C69" s="705">
        <v>237</v>
      </c>
      <c r="D69" s="712" t="s">
        <v>447</v>
      </c>
      <c r="E69" s="706" t="s">
        <v>310</v>
      </c>
      <c r="F69" s="707">
        <v>0</v>
      </c>
      <c r="G69" s="956">
        <v>0</v>
      </c>
      <c r="H69" s="702"/>
    </row>
    <row r="70" spans="1:9" ht="20.100000000000001" customHeight="1">
      <c r="C70" s="705" t="s">
        <v>448</v>
      </c>
      <c r="D70" s="712" t="s">
        <v>449</v>
      </c>
      <c r="E70" s="706" t="s">
        <v>311</v>
      </c>
      <c r="F70" s="707">
        <v>0</v>
      </c>
      <c r="G70" s="956">
        <v>0</v>
      </c>
      <c r="H70" s="702"/>
    </row>
    <row r="71" spans="1:9" ht="20.100000000000001" customHeight="1">
      <c r="C71" s="705">
        <v>24</v>
      </c>
      <c r="D71" s="712" t="s">
        <v>450</v>
      </c>
      <c r="E71" s="706" t="s">
        <v>312</v>
      </c>
      <c r="F71" s="924">
        <v>13476</v>
      </c>
      <c r="G71" s="956">
        <v>20252</v>
      </c>
      <c r="H71" s="702"/>
    </row>
    <row r="72" spans="1:9" ht="25.5" customHeight="1">
      <c r="C72" s="705" t="s">
        <v>451</v>
      </c>
      <c r="D72" s="712" t="s">
        <v>452</v>
      </c>
      <c r="E72" s="706" t="s">
        <v>313</v>
      </c>
      <c r="F72" s="924">
        <v>9988</v>
      </c>
      <c r="G72" s="956">
        <v>9996</v>
      </c>
      <c r="H72" s="702"/>
    </row>
    <row r="73" spans="1:9" ht="25.5" customHeight="1">
      <c r="C73" s="916"/>
      <c r="D73" s="719" t="s">
        <v>533</v>
      </c>
      <c r="E73" s="917" t="s">
        <v>314</v>
      </c>
      <c r="F73" s="716">
        <f>+F7+F8+F39+F40</f>
        <v>473753</v>
      </c>
      <c r="G73" s="717">
        <f>+G7+G8+G39+G40</f>
        <v>510066</v>
      </c>
      <c r="H73" s="702"/>
      <c r="I73" s="720"/>
    </row>
    <row r="74" spans="1:9" ht="20.100000000000001" customHeight="1">
      <c r="C74" s="705">
        <v>88</v>
      </c>
      <c r="D74" s="701" t="s">
        <v>453</v>
      </c>
      <c r="E74" s="706" t="s">
        <v>315</v>
      </c>
      <c r="F74" s="707">
        <v>57400</v>
      </c>
      <c r="G74" s="956">
        <v>63035</v>
      </c>
      <c r="H74" s="702"/>
    </row>
    <row r="75" spans="1:9" ht="20.100000000000001" customHeight="1">
      <c r="A75" s="703"/>
      <c r="B75" s="704"/>
      <c r="C75" s="700"/>
      <c r="D75" s="701" t="s">
        <v>23</v>
      </c>
      <c r="E75" s="721"/>
      <c r="F75" s="707"/>
      <c r="G75" s="708"/>
      <c r="H75" s="702"/>
    </row>
    <row r="76" spans="1:9" ht="20.100000000000001" customHeight="1">
      <c r="A76" s="703"/>
      <c r="B76" s="704"/>
      <c r="C76" s="1204"/>
      <c r="D76" s="719" t="s">
        <v>454</v>
      </c>
      <c r="E76" s="1205" t="s">
        <v>120</v>
      </c>
      <c r="F76" s="1206">
        <f>+F78+F79+F80+F81+F82-F83+F84+F87-F88</f>
        <v>223593</v>
      </c>
      <c r="G76" s="1207">
        <f>+G78+G79+G80+G81+G82-G83+G84+G87-G88</f>
        <v>107684</v>
      </c>
      <c r="H76" s="702"/>
    </row>
    <row r="77" spans="1:9" ht="28.95" customHeight="1">
      <c r="A77" s="703"/>
      <c r="B77" s="704"/>
      <c r="C77" s="1204"/>
      <c r="D77" s="719" t="s">
        <v>455</v>
      </c>
      <c r="E77" s="1205"/>
      <c r="F77" s="1206"/>
      <c r="G77" s="1207"/>
      <c r="H77" s="702"/>
    </row>
    <row r="78" spans="1:9" ht="20.100000000000001" customHeight="1">
      <c r="A78" s="703"/>
      <c r="B78" s="704"/>
      <c r="C78" s="705" t="s">
        <v>456</v>
      </c>
      <c r="D78" s="712" t="s">
        <v>457</v>
      </c>
      <c r="E78" s="706" t="s">
        <v>121</v>
      </c>
      <c r="F78" s="707">
        <v>387376</v>
      </c>
      <c r="G78" s="956">
        <v>387376</v>
      </c>
      <c r="H78" s="702"/>
    </row>
    <row r="79" spans="1:9" ht="20.100000000000001" customHeight="1">
      <c r="C79" s="705">
        <v>31</v>
      </c>
      <c r="D79" s="712" t="s">
        <v>458</v>
      </c>
      <c r="E79" s="706" t="s">
        <v>122</v>
      </c>
      <c r="F79" s="707">
        <v>0</v>
      </c>
      <c r="G79" s="956">
        <v>0</v>
      </c>
      <c r="H79" s="702"/>
    </row>
    <row r="80" spans="1:9" ht="20.100000000000001" customHeight="1">
      <c r="C80" s="705">
        <v>306</v>
      </c>
      <c r="D80" s="712" t="s">
        <v>459</v>
      </c>
      <c r="E80" s="706" t="s">
        <v>123</v>
      </c>
      <c r="F80" s="707">
        <v>0</v>
      </c>
      <c r="G80" s="956">
        <v>0</v>
      </c>
      <c r="H80" s="702"/>
    </row>
    <row r="81" spans="1:10" ht="20.100000000000001" customHeight="1">
      <c r="C81" s="705">
        <v>32</v>
      </c>
      <c r="D81" s="712" t="s">
        <v>460</v>
      </c>
      <c r="E81" s="706" t="s">
        <v>124</v>
      </c>
      <c r="F81" s="707">
        <v>0</v>
      </c>
      <c r="G81" s="956">
        <v>0</v>
      </c>
      <c r="H81" s="702"/>
    </row>
    <row r="82" spans="1:10" ht="60.75" customHeight="1">
      <c r="C82" s="705" t="s">
        <v>461</v>
      </c>
      <c r="D82" s="712" t="s">
        <v>752</v>
      </c>
      <c r="E82" s="706" t="s">
        <v>125</v>
      </c>
      <c r="F82" s="707">
        <v>0</v>
      </c>
      <c r="G82" s="956">
        <v>0</v>
      </c>
      <c r="H82" s="702"/>
    </row>
    <row r="83" spans="1:10" ht="49.5" customHeight="1">
      <c r="C83" s="705" t="s">
        <v>462</v>
      </c>
      <c r="D83" s="712" t="s">
        <v>753</v>
      </c>
      <c r="E83" s="706" t="s">
        <v>126</v>
      </c>
      <c r="F83" s="707">
        <v>0</v>
      </c>
      <c r="G83" s="956">
        <v>0</v>
      </c>
      <c r="H83" s="702"/>
    </row>
    <row r="84" spans="1:10" ht="20.100000000000001" customHeight="1">
      <c r="C84" s="705">
        <v>34</v>
      </c>
      <c r="D84" s="712" t="s">
        <v>463</v>
      </c>
      <c r="E84" s="706" t="s">
        <v>127</v>
      </c>
      <c r="F84" s="707">
        <v>0</v>
      </c>
      <c r="G84" s="956">
        <v>0</v>
      </c>
      <c r="H84" s="702"/>
    </row>
    <row r="85" spans="1:10" ht="20.100000000000001" customHeight="1">
      <c r="C85" s="705">
        <v>340</v>
      </c>
      <c r="D85" s="712" t="s">
        <v>137</v>
      </c>
      <c r="E85" s="706" t="s">
        <v>128</v>
      </c>
      <c r="F85" s="707">
        <v>0</v>
      </c>
      <c r="G85" s="956">
        <v>0</v>
      </c>
      <c r="H85" s="702"/>
    </row>
    <row r="86" spans="1:10" ht="20.100000000000001" customHeight="1">
      <c r="C86" s="705">
        <v>341</v>
      </c>
      <c r="D86" s="712" t="s">
        <v>464</v>
      </c>
      <c r="E86" s="706" t="s">
        <v>129</v>
      </c>
      <c r="F86" s="707">
        <v>0</v>
      </c>
      <c r="G86" s="956">
        <v>0</v>
      </c>
      <c r="H86" s="702"/>
    </row>
    <row r="87" spans="1:10" ht="20.100000000000001" customHeight="1">
      <c r="C87" s="705"/>
      <c r="D87" s="712" t="s">
        <v>465</v>
      </c>
      <c r="E87" s="706" t="s">
        <v>130</v>
      </c>
      <c r="F87" s="707">
        <v>0</v>
      </c>
      <c r="G87" s="956">
        <v>0</v>
      </c>
      <c r="H87" s="702"/>
    </row>
    <row r="88" spans="1:10" ht="20.100000000000001" customHeight="1">
      <c r="C88" s="916">
        <v>35</v>
      </c>
      <c r="D88" s="715" t="s">
        <v>466</v>
      </c>
      <c r="E88" s="917" t="s">
        <v>131</v>
      </c>
      <c r="F88" s="716">
        <f>+F89+F90</f>
        <v>163783</v>
      </c>
      <c r="G88" s="717">
        <f>+G89+G90</f>
        <v>279692</v>
      </c>
      <c r="H88" s="702"/>
    </row>
    <row r="89" spans="1:10" ht="20.100000000000001" customHeight="1">
      <c r="C89" s="705">
        <v>350</v>
      </c>
      <c r="D89" s="712" t="s">
        <v>467</v>
      </c>
      <c r="E89" s="706" t="s">
        <v>132</v>
      </c>
      <c r="F89" s="707">
        <v>163783</v>
      </c>
      <c r="G89" s="956">
        <v>213243</v>
      </c>
      <c r="H89" s="702"/>
    </row>
    <row r="90" spans="1:10" ht="20.100000000000001" customHeight="1">
      <c r="A90" s="703"/>
      <c r="B90" s="704"/>
      <c r="C90" s="705">
        <v>351</v>
      </c>
      <c r="D90" s="712" t="s">
        <v>143</v>
      </c>
      <c r="E90" s="706" t="s">
        <v>133</v>
      </c>
      <c r="F90" s="707">
        <v>0</v>
      </c>
      <c r="G90" s="956">
        <v>66449</v>
      </c>
      <c r="H90" s="702"/>
    </row>
    <row r="91" spans="1:10" ht="22.5" customHeight="1">
      <c r="A91" s="703"/>
      <c r="B91" s="704"/>
      <c r="C91" s="1204"/>
      <c r="D91" s="719" t="s">
        <v>468</v>
      </c>
      <c r="E91" s="1205" t="s">
        <v>134</v>
      </c>
      <c r="F91" s="1206">
        <f>+F93+F98+F107</f>
        <v>5820</v>
      </c>
      <c r="G91" s="1207">
        <f>+G93+G98+G107</f>
        <v>33268</v>
      </c>
      <c r="H91" s="702"/>
    </row>
    <row r="92" spans="1:10" ht="20.100000000000001" customHeight="1">
      <c r="A92" s="703"/>
      <c r="B92" s="704"/>
      <c r="C92" s="1204"/>
      <c r="D92" s="719" t="s">
        <v>469</v>
      </c>
      <c r="E92" s="1205"/>
      <c r="F92" s="1206"/>
      <c r="G92" s="1207"/>
      <c r="H92" s="702"/>
      <c r="J92" s="690">
        <f>+G91</f>
        <v>33268</v>
      </c>
    </row>
    <row r="93" spans="1:10" ht="20.100000000000001" customHeight="1">
      <c r="A93" s="703"/>
      <c r="B93" s="704"/>
      <c r="C93" s="1204">
        <v>40</v>
      </c>
      <c r="D93" s="715" t="s">
        <v>470</v>
      </c>
      <c r="E93" s="1205" t="s">
        <v>135</v>
      </c>
      <c r="F93" s="1206">
        <f>+F95+F96+F97</f>
        <v>5820</v>
      </c>
      <c r="G93" s="1207">
        <f>+G95+G96+G97</f>
        <v>33268</v>
      </c>
      <c r="H93" s="702"/>
      <c r="J93" s="690">
        <f>+G108</f>
        <v>0</v>
      </c>
    </row>
    <row r="94" spans="1:10" ht="20.100000000000001" customHeight="1">
      <c r="A94" s="703"/>
      <c r="B94" s="704"/>
      <c r="C94" s="1204"/>
      <c r="D94" s="715" t="s">
        <v>471</v>
      </c>
      <c r="E94" s="1205"/>
      <c r="F94" s="1206"/>
      <c r="G94" s="1207"/>
      <c r="H94" s="702"/>
      <c r="J94" s="690">
        <f>+G110</f>
        <v>318153</v>
      </c>
    </row>
    <row r="95" spans="1:10" ht="25.5" customHeight="1">
      <c r="A95" s="703"/>
      <c r="B95" s="704"/>
      <c r="C95" s="705">
        <v>404</v>
      </c>
      <c r="D95" s="712" t="s">
        <v>472</v>
      </c>
      <c r="E95" s="706" t="s">
        <v>136</v>
      </c>
      <c r="F95" s="707">
        <v>5820</v>
      </c>
      <c r="G95" s="956">
        <v>9230</v>
      </c>
      <c r="H95" s="702"/>
      <c r="J95" s="690">
        <f>SUM(J92:J94)</f>
        <v>351421</v>
      </c>
    </row>
    <row r="96" spans="1:10" ht="20.100000000000001" customHeight="1">
      <c r="A96" s="703"/>
      <c r="B96" s="704"/>
      <c r="C96" s="705">
        <v>400</v>
      </c>
      <c r="D96" s="712" t="s">
        <v>473</v>
      </c>
      <c r="E96" s="706" t="s">
        <v>138</v>
      </c>
      <c r="F96" s="707">
        <v>0</v>
      </c>
      <c r="G96" s="956">
        <v>0</v>
      </c>
      <c r="H96" s="702"/>
      <c r="J96" s="690">
        <f>+G76</f>
        <v>107684</v>
      </c>
    </row>
    <row r="97" spans="1:10" ht="20.100000000000001" customHeight="1">
      <c r="A97" s="703"/>
      <c r="B97" s="704"/>
      <c r="C97" s="705" t="s">
        <v>754</v>
      </c>
      <c r="D97" s="712" t="s">
        <v>474</v>
      </c>
      <c r="E97" s="706" t="s">
        <v>139</v>
      </c>
      <c r="F97" s="707">
        <v>0</v>
      </c>
      <c r="G97" s="956">
        <v>24038</v>
      </c>
      <c r="H97" s="702"/>
      <c r="J97" s="1104">
        <f>+J95/J96</f>
        <v>3.2634467516065526</v>
      </c>
    </row>
    <row r="98" spans="1:10" ht="20.100000000000001" customHeight="1">
      <c r="A98" s="703"/>
      <c r="B98" s="704"/>
      <c r="C98" s="1204">
        <v>41</v>
      </c>
      <c r="D98" s="715" t="s">
        <v>475</v>
      </c>
      <c r="E98" s="1205" t="s">
        <v>140</v>
      </c>
      <c r="F98" s="1206">
        <f>+F100+F101+F102+F103+F104+F105+F106</f>
        <v>0</v>
      </c>
      <c r="G98" s="1207">
        <f>+G100+G101+G102+G103+G104+G105+G106</f>
        <v>0</v>
      </c>
      <c r="H98" s="702"/>
      <c r="J98" s="1104">
        <f>+J97*100</f>
        <v>326.34467516065524</v>
      </c>
    </row>
    <row r="99" spans="1:10" ht="12.75" customHeight="1">
      <c r="A99" s="703"/>
      <c r="B99" s="704"/>
      <c r="C99" s="1204"/>
      <c r="D99" s="715" t="s">
        <v>476</v>
      </c>
      <c r="E99" s="1205"/>
      <c r="F99" s="1206"/>
      <c r="G99" s="1207"/>
      <c r="H99" s="702"/>
    </row>
    <row r="100" spans="1:10" ht="20.100000000000001" customHeight="1">
      <c r="C100" s="705">
        <v>410</v>
      </c>
      <c r="D100" s="712" t="s">
        <v>477</v>
      </c>
      <c r="E100" s="706" t="s">
        <v>141</v>
      </c>
      <c r="F100" s="707">
        <v>0</v>
      </c>
      <c r="G100" s="956">
        <v>0</v>
      </c>
      <c r="H100" s="702"/>
    </row>
    <row r="101" spans="1:10" ht="36.75" customHeight="1">
      <c r="C101" s="705" t="s">
        <v>478</v>
      </c>
      <c r="D101" s="712" t="s">
        <v>479</v>
      </c>
      <c r="E101" s="706" t="s">
        <v>142</v>
      </c>
      <c r="F101" s="707">
        <v>0</v>
      </c>
      <c r="G101" s="956">
        <v>0</v>
      </c>
      <c r="H101" s="702"/>
    </row>
    <row r="102" spans="1:10" ht="39" customHeight="1">
      <c r="C102" s="705" t="s">
        <v>478</v>
      </c>
      <c r="D102" s="712" t="s">
        <v>480</v>
      </c>
      <c r="E102" s="706" t="s">
        <v>144</v>
      </c>
      <c r="F102" s="707">
        <v>0</v>
      </c>
      <c r="G102" s="956">
        <v>0</v>
      </c>
      <c r="H102" s="702"/>
    </row>
    <row r="103" spans="1:10" ht="25.5" customHeight="1">
      <c r="C103" s="705" t="s">
        <v>481</v>
      </c>
      <c r="D103" s="712" t="s">
        <v>482</v>
      </c>
      <c r="E103" s="706" t="s">
        <v>145</v>
      </c>
      <c r="F103" s="707">
        <v>0</v>
      </c>
      <c r="G103" s="956">
        <v>0</v>
      </c>
      <c r="H103" s="702"/>
    </row>
    <row r="104" spans="1:10" ht="25.5" customHeight="1">
      <c r="C104" s="705" t="s">
        <v>483</v>
      </c>
      <c r="D104" s="712" t="s">
        <v>735</v>
      </c>
      <c r="E104" s="706" t="s">
        <v>146</v>
      </c>
      <c r="F104" s="707">
        <v>0</v>
      </c>
      <c r="G104" s="956">
        <v>0</v>
      </c>
      <c r="H104" s="702"/>
    </row>
    <row r="105" spans="1:10" ht="20.100000000000001" customHeight="1">
      <c r="C105" s="705">
        <v>413</v>
      </c>
      <c r="D105" s="712" t="s">
        <v>484</v>
      </c>
      <c r="E105" s="706" t="s">
        <v>147</v>
      </c>
      <c r="F105" s="707">
        <v>0</v>
      </c>
      <c r="G105" s="956">
        <v>0</v>
      </c>
      <c r="H105" s="702"/>
    </row>
    <row r="106" spans="1:10" ht="20.100000000000001" customHeight="1">
      <c r="C106" s="705">
        <v>419</v>
      </c>
      <c r="D106" s="712" t="s">
        <v>485</v>
      </c>
      <c r="E106" s="706" t="s">
        <v>148</v>
      </c>
      <c r="F106" s="707">
        <v>0</v>
      </c>
      <c r="G106" s="956">
        <v>0</v>
      </c>
      <c r="H106" s="702"/>
    </row>
    <row r="107" spans="1:10" ht="24" customHeight="1">
      <c r="C107" s="705" t="s">
        <v>486</v>
      </c>
      <c r="D107" s="712" t="s">
        <v>487</v>
      </c>
      <c r="E107" s="706" t="s">
        <v>149</v>
      </c>
      <c r="F107" s="707">
        <v>0</v>
      </c>
      <c r="G107" s="956"/>
      <c r="H107" s="702"/>
    </row>
    <row r="108" spans="1:10" ht="20.100000000000001" customHeight="1">
      <c r="C108" s="705">
        <v>498</v>
      </c>
      <c r="D108" s="701" t="s">
        <v>488</v>
      </c>
      <c r="E108" s="706" t="s">
        <v>150</v>
      </c>
      <c r="F108" s="707">
        <v>0</v>
      </c>
      <c r="G108" s="956">
        <v>0</v>
      </c>
      <c r="H108" s="702"/>
    </row>
    <row r="109" spans="1:10" ht="24" customHeight="1">
      <c r="A109" s="703"/>
      <c r="B109" s="704"/>
      <c r="C109" s="705" t="s">
        <v>489</v>
      </c>
      <c r="D109" s="701" t="s">
        <v>981</v>
      </c>
      <c r="E109" s="706" t="s">
        <v>151</v>
      </c>
      <c r="F109" s="707">
        <v>50961</v>
      </c>
      <c r="G109" s="956">
        <v>50961</v>
      </c>
      <c r="H109" s="702"/>
      <c r="I109" s="947"/>
    </row>
    <row r="110" spans="1:10" ht="23.25" customHeight="1">
      <c r="A110" s="703"/>
      <c r="B110" s="704"/>
      <c r="C110" s="1204" t="s">
        <v>826</v>
      </c>
      <c r="D110" s="719" t="s">
        <v>490</v>
      </c>
      <c r="E110" s="1205" t="s">
        <v>152</v>
      </c>
      <c r="F110" s="1206">
        <f>+F112+F113+F122+F123+F131+F136+F137</f>
        <v>193379</v>
      </c>
      <c r="G110" s="1207">
        <f>+G112+G113+G122+G123+G131+G136+G137</f>
        <v>318153</v>
      </c>
      <c r="H110" s="702"/>
    </row>
    <row r="111" spans="1:10" ht="14.25" customHeight="1">
      <c r="A111" s="703"/>
      <c r="B111" s="704"/>
      <c r="C111" s="1204"/>
      <c r="D111" s="719" t="s">
        <v>491</v>
      </c>
      <c r="E111" s="1205"/>
      <c r="F111" s="1206"/>
      <c r="G111" s="1207"/>
      <c r="H111" s="702"/>
    </row>
    <row r="112" spans="1:10" ht="20.100000000000001" customHeight="1">
      <c r="A112" s="703"/>
      <c r="B112" s="704"/>
      <c r="C112" s="705">
        <v>467</v>
      </c>
      <c r="D112" s="712" t="s">
        <v>492</v>
      </c>
      <c r="E112" s="706" t="s">
        <v>153</v>
      </c>
      <c r="F112" s="707">
        <v>0</v>
      </c>
      <c r="G112" s="708">
        <v>0</v>
      </c>
      <c r="H112" s="702"/>
    </row>
    <row r="113" spans="1:8" ht="20.100000000000001" customHeight="1">
      <c r="A113" s="703"/>
      <c r="B113" s="704"/>
      <c r="C113" s="1204" t="s">
        <v>493</v>
      </c>
      <c r="D113" s="715" t="s">
        <v>494</v>
      </c>
      <c r="E113" s="1205" t="s">
        <v>154</v>
      </c>
      <c r="F113" s="1206">
        <f>+F115+F116+F117+F118+F119+F120+F121</f>
        <v>0</v>
      </c>
      <c r="G113" s="1207">
        <f>+G115+G116+G117+G118+G119+G120+G121</f>
        <v>0</v>
      </c>
      <c r="H113" s="702"/>
    </row>
    <row r="114" spans="1:8" ht="15.75" customHeight="1">
      <c r="A114" s="703"/>
      <c r="B114" s="704"/>
      <c r="C114" s="1204"/>
      <c r="D114" s="715" t="s">
        <v>495</v>
      </c>
      <c r="E114" s="1205"/>
      <c r="F114" s="1206"/>
      <c r="G114" s="1207"/>
      <c r="H114" s="702"/>
    </row>
    <row r="115" spans="1:8" ht="25.5" customHeight="1">
      <c r="A115" s="703"/>
      <c r="B115" s="704"/>
      <c r="C115" s="705" t="s">
        <v>496</v>
      </c>
      <c r="D115" s="712" t="s">
        <v>497</v>
      </c>
      <c r="E115" s="706" t="s">
        <v>155</v>
      </c>
      <c r="F115" s="707">
        <v>0</v>
      </c>
      <c r="G115" s="956">
        <v>0</v>
      </c>
      <c r="H115" s="702"/>
    </row>
    <row r="116" spans="1:8" ht="25.5" customHeight="1">
      <c r="C116" s="705" t="s">
        <v>496</v>
      </c>
      <c r="D116" s="712" t="s">
        <v>498</v>
      </c>
      <c r="E116" s="706" t="s">
        <v>156</v>
      </c>
      <c r="F116" s="707">
        <v>0</v>
      </c>
      <c r="G116" s="956">
        <v>0</v>
      </c>
      <c r="H116" s="702"/>
    </row>
    <row r="117" spans="1:8" ht="25.5" customHeight="1">
      <c r="C117" s="705" t="s">
        <v>499</v>
      </c>
      <c r="D117" s="712" t="s">
        <v>500</v>
      </c>
      <c r="E117" s="706" t="s">
        <v>157</v>
      </c>
      <c r="F117" s="707">
        <v>0</v>
      </c>
      <c r="G117" s="956">
        <v>0</v>
      </c>
      <c r="H117" s="702"/>
    </row>
    <row r="118" spans="1:8" ht="24.75" customHeight="1">
      <c r="C118" s="705" t="s">
        <v>501</v>
      </c>
      <c r="D118" s="712" t="s">
        <v>502</v>
      </c>
      <c r="E118" s="706" t="s">
        <v>158</v>
      </c>
      <c r="F118" s="707">
        <v>0</v>
      </c>
      <c r="G118" s="956">
        <v>0</v>
      </c>
      <c r="H118" s="702"/>
    </row>
    <row r="119" spans="1:8" ht="24.75" customHeight="1">
      <c r="C119" s="705" t="s">
        <v>503</v>
      </c>
      <c r="D119" s="712" t="s">
        <v>504</v>
      </c>
      <c r="E119" s="706" t="s">
        <v>159</v>
      </c>
      <c r="F119" s="707">
        <v>0</v>
      </c>
      <c r="G119" s="956">
        <v>0</v>
      </c>
      <c r="H119" s="702"/>
    </row>
    <row r="120" spans="1:8" ht="20.100000000000001" customHeight="1">
      <c r="C120" s="705">
        <v>426</v>
      </c>
      <c r="D120" s="712" t="s">
        <v>505</v>
      </c>
      <c r="E120" s="706" t="s">
        <v>160</v>
      </c>
      <c r="F120" s="707">
        <v>0</v>
      </c>
      <c r="G120" s="956">
        <v>0</v>
      </c>
      <c r="H120" s="702"/>
    </row>
    <row r="121" spans="1:8" ht="20.100000000000001" customHeight="1">
      <c r="C121" s="705">
        <v>428</v>
      </c>
      <c r="D121" s="712" t="s">
        <v>506</v>
      </c>
      <c r="E121" s="706" t="s">
        <v>161</v>
      </c>
      <c r="F121" s="707">
        <v>0</v>
      </c>
      <c r="G121" s="956">
        <v>0</v>
      </c>
      <c r="H121" s="702"/>
    </row>
    <row r="122" spans="1:8" ht="20.100000000000001" customHeight="1">
      <c r="C122" s="705">
        <v>430</v>
      </c>
      <c r="D122" s="712" t="s">
        <v>507</v>
      </c>
      <c r="E122" s="706" t="s">
        <v>162</v>
      </c>
      <c r="F122" s="707">
        <v>0</v>
      </c>
      <c r="G122" s="956">
        <v>310</v>
      </c>
      <c r="H122" s="702"/>
    </row>
    <row r="123" spans="1:8" ht="20.100000000000001" customHeight="1">
      <c r="A123" s="703"/>
      <c r="B123" s="704"/>
      <c r="C123" s="1204" t="s">
        <v>508</v>
      </c>
      <c r="D123" s="715" t="s">
        <v>509</v>
      </c>
      <c r="E123" s="1205" t="s">
        <v>163</v>
      </c>
      <c r="F123" s="1206">
        <f>+F125+F126+F127+F128+F129+F130</f>
        <v>181105</v>
      </c>
      <c r="G123" s="1207">
        <f>+G125+G126+G127+G128+G129+G130</f>
        <v>293543</v>
      </c>
      <c r="H123" s="702"/>
    </row>
    <row r="124" spans="1:8" ht="15.75" customHeight="1">
      <c r="A124" s="703"/>
      <c r="B124" s="704"/>
      <c r="C124" s="1204"/>
      <c r="D124" s="715" t="s">
        <v>510</v>
      </c>
      <c r="E124" s="1205"/>
      <c r="F124" s="1206"/>
      <c r="G124" s="1207"/>
      <c r="H124" s="702"/>
    </row>
    <row r="125" spans="1:8" ht="24.75" customHeight="1">
      <c r="C125" s="705" t="s">
        <v>511</v>
      </c>
      <c r="D125" s="712" t="s">
        <v>512</v>
      </c>
      <c r="E125" s="706" t="s">
        <v>164</v>
      </c>
      <c r="F125" s="707">
        <v>0</v>
      </c>
      <c r="G125" s="956">
        <v>0</v>
      </c>
      <c r="H125" s="702"/>
    </row>
    <row r="126" spans="1:8" ht="24.75" customHeight="1">
      <c r="C126" s="705" t="s">
        <v>513</v>
      </c>
      <c r="D126" s="712" t="s">
        <v>514</v>
      </c>
      <c r="E126" s="706" t="s">
        <v>165</v>
      </c>
      <c r="F126" s="707">
        <v>0</v>
      </c>
      <c r="G126" s="956">
        <v>0</v>
      </c>
      <c r="H126" s="702"/>
    </row>
    <row r="127" spans="1:8" ht="20.100000000000001" customHeight="1">
      <c r="C127" s="705">
        <v>435</v>
      </c>
      <c r="D127" s="712" t="s">
        <v>515</v>
      </c>
      <c r="E127" s="706" t="s">
        <v>166</v>
      </c>
      <c r="F127" s="707">
        <v>181105</v>
      </c>
      <c r="G127" s="956">
        <v>293543</v>
      </c>
      <c r="H127" s="702"/>
    </row>
    <row r="128" spans="1:8" ht="20.100000000000001" customHeight="1">
      <c r="C128" s="705">
        <v>436</v>
      </c>
      <c r="D128" s="712" t="s">
        <v>516</v>
      </c>
      <c r="E128" s="706" t="s">
        <v>167</v>
      </c>
      <c r="F128" s="707">
        <v>0</v>
      </c>
      <c r="G128" s="956">
        <v>0</v>
      </c>
      <c r="H128" s="702"/>
    </row>
    <row r="129" spans="1:9" ht="20.100000000000001" customHeight="1">
      <c r="C129" s="705" t="s">
        <v>517</v>
      </c>
      <c r="D129" s="712" t="s">
        <v>518</v>
      </c>
      <c r="E129" s="706" t="s">
        <v>168</v>
      </c>
      <c r="F129" s="707">
        <v>0</v>
      </c>
      <c r="G129" s="956">
        <v>0</v>
      </c>
      <c r="H129" s="702"/>
    </row>
    <row r="130" spans="1:9" ht="20.100000000000001" customHeight="1">
      <c r="C130" s="705" t="s">
        <v>517</v>
      </c>
      <c r="D130" s="712" t="s">
        <v>519</v>
      </c>
      <c r="E130" s="706" t="s">
        <v>169</v>
      </c>
      <c r="F130" s="707">
        <v>0</v>
      </c>
      <c r="G130" s="956">
        <v>0</v>
      </c>
      <c r="H130" s="702"/>
    </row>
    <row r="131" spans="1:9" ht="20.100000000000001" customHeight="1">
      <c r="A131" s="703"/>
      <c r="B131" s="704"/>
      <c r="C131" s="1204" t="s">
        <v>520</v>
      </c>
      <c r="D131" s="715" t="s">
        <v>521</v>
      </c>
      <c r="E131" s="1205" t="s">
        <v>170</v>
      </c>
      <c r="F131" s="1206">
        <f>+F133+F134+F135</f>
        <v>12040</v>
      </c>
      <c r="G131" s="1207">
        <f>+G133+G134+G135</f>
        <v>24048</v>
      </c>
      <c r="H131" s="702"/>
    </row>
    <row r="132" spans="1:9" ht="15" customHeight="1">
      <c r="A132" s="703"/>
      <c r="B132" s="704"/>
      <c r="C132" s="1204"/>
      <c r="D132" s="715" t="s">
        <v>522</v>
      </c>
      <c r="E132" s="1205"/>
      <c r="F132" s="1206"/>
      <c r="G132" s="1207"/>
      <c r="H132" s="702"/>
    </row>
    <row r="133" spans="1:9" ht="20.100000000000001" customHeight="1">
      <c r="C133" s="705" t="s">
        <v>755</v>
      </c>
      <c r="D133" s="712" t="s">
        <v>523</v>
      </c>
      <c r="E133" s="706" t="s">
        <v>171</v>
      </c>
      <c r="F133" s="707">
        <v>9885</v>
      </c>
      <c r="G133" s="956">
        <v>17387</v>
      </c>
      <c r="H133" s="702"/>
    </row>
    <row r="134" spans="1:9" ht="24.75" customHeight="1">
      <c r="C134" s="705" t="s">
        <v>524</v>
      </c>
      <c r="D134" s="712" t="s">
        <v>756</v>
      </c>
      <c r="E134" s="706" t="s">
        <v>172</v>
      </c>
      <c r="F134" s="707">
        <v>2155</v>
      </c>
      <c r="G134" s="956">
        <v>6661</v>
      </c>
      <c r="H134" s="702"/>
    </row>
    <row r="135" spans="1:9" ht="20.100000000000001" customHeight="1">
      <c r="C135" s="705">
        <v>481</v>
      </c>
      <c r="D135" s="712" t="s">
        <v>525</v>
      </c>
      <c r="E135" s="706" t="s">
        <v>173</v>
      </c>
      <c r="F135" s="707">
        <v>0</v>
      </c>
      <c r="G135" s="956">
        <v>0</v>
      </c>
      <c r="H135" s="702"/>
    </row>
    <row r="136" spans="1:9" ht="36.75" customHeight="1">
      <c r="C136" s="705">
        <v>427</v>
      </c>
      <c r="D136" s="712" t="s">
        <v>526</v>
      </c>
      <c r="E136" s="706" t="s">
        <v>174</v>
      </c>
      <c r="F136" s="707">
        <v>0</v>
      </c>
      <c r="G136" s="956">
        <v>0</v>
      </c>
      <c r="H136" s="702"/>
    </row>
    <row r="137" spans="1:9" ht="33" customHeight="1">
      <c r="A137" s="703"/>
      <c r="B137" s="704"/>
      <c r="C137" s="705" t="s">
        <v>527</v>
      </c>
      <c r="D137" s="712" t="s">
        <v>982</v>
      </c>
      <c r="E137" s="706" t="s">
        <v>175</v>
      </c>
      <c r="F137" s="707">
        <v>234</v>
      </c>
      <c r="G137" s="956">
        <v>252</v>
      </c>
      <c r="H137" s="702"/>
    </row>
    <row r="138" spans="1:9" ht="20.100000000000001" customHeight="1">
      <c r="A138" s="703"/>
      <c r="B138" s="704"/>
      <c r="C138" s="1204"/>
      <c r="D138" s="719" t="s">
        <v>528</v>
      </c>
      <c r="E138" s="1205" t="s">
        <v>176</v>
      </c>
      <c r="F138" s="1206"/>
      <c r="G138" s="1207"/>
      <c r="H138" s="702"/>
    </row>
    <row r="139" spans="1:9" ht="23.25" customHeight="1">
      <c r="A139" s="703"/>
      <c r="B139" s="704"/>
      <c r="C139" s="1204"/>
      <c r="D139" s="719" t="s">
        <v>529</v>
      </c>
      <c r="E139" s="1205"/>
      <c r="F139" s="1206"/>
      <c r="G139" s="1207"/>
      <c r="H139" s="702"/>
    </row>
    <row r="140" spans="1:9" ht="20.100000000000001" customHeight="1">
      <c r="A140" s="703"/>
      <c r="B140" s="704"/>
      <c r="C140" s="1204"/>
      <c r="D140" s="719" t="s">
        <v>530</v>
      </c>
      <c r="E140" s="1205" t="s">
        <v>177</v>
      </c>
      <c r="F140" s="1206">
        <f>+F76+F91+F108+F109+F110-F138</f>
        <v>473753</v>
      </c>
      <c r="G140" s="1207">
        <f>+G76+G91+G108+G109+G110-G138</f>
        <v>510066</v>
      </c>
      <c r="H140" s="702"/>
      <c r="I140" s="691"/>
    </row>
    <row r="141" spans="1:9" ht="12" customHeight="1">
      <c r="A141" s="703"/>
      <c r="B141" s="704"/>
      <c r="C141" s="1204"/>
      <c r="D141" s="719" t="s">
        <v>531</v>
      </c>
      <c r="E141" s="1205"/>
      <c r="F141" s="1206"/>
      <c r="G141" s="1207"/>
      <c r="H141" s="702"/>
    </row>
    <row r="142" spans="1:9" ht="20.100000000000001" customHeight="1" thickBot="1">
      <c r="A142" s="703"/>
      <c r="B142" s="704"/>
      <c r="C142" s="722">
        <v>89</v>
      </c>
      <c r="D142" s="723" t="s">
        <v>532</v>
      </c>
      <c r="E142" s="724" t="s">
        <v>178</v>
      </c>
      <c r="F142" s="725">
        <v>57400</v>
      </c>
      <c r="G142" s="726">
        <v>63035</v>
      </c>
      <c r="H142" s="702"/>
    </row>
    <row r="144" spans="1:9">
      <c r="F144" s="727">
        <f>+F140-F73</f>
        <v>0</v>
      </c>
      <c r="G144" s="727">
        <f>+G140-G73</f>
        <v>0</v>
      </c>
      <c r="H144" s="728"/>
    </row>
    <row r="145" spans="6:8">
      <c r="F145" s="729"/>
      <c r="G145" s="729"/>
      <c r="H145" s="730"/>
    </row>
    <row r="148" spans="6:8">
      <c r="G148" s="690"/>
    </row>
  </sheetData>
  <mergeCells count="73">
    <mergeCell ref="C138:C139"/>
    <mergeCell ref="E138:E139"/>
    <mergeCell ref="F138:F139"/>
    <mergeCell ref="G138:G139"/>
    <mergeCell ref="C140:C141"/>
    <mergeCell ref="E140:E141"/>
    <mergeCell ref="F140:F141"/>
    <mergeCell ref="G140:G141"/>
    <mergeCell ref="C123:C124"/>
    <mergeCell ref="E123:E124"/>
    <mergeCell ref="F123:F124"/>
    <mergeCell ref="G123:G124"/>
    <mergeCell ref="C131:C132"/>
    <mergeCell ref="E131:E132"/>
    <mergeCell ref="F131:F132"/>
    <mergeCell ref="G131:G132"/>
    <mergeCell ref="C110:C111"/>
    <mergeCell ref="E110:E111"/>
    <mergeCell ref="F110:F111"/>
    <mergeCell ref="G110:G111"/>
    <mergeCell ref="C113:C114"/>
    <mergeCell ref="E113:E114"/>
    <mergeCell ref="F113:F114"/>
    <mergeCell ref="G113:G114"/>
    <mergeCell ref="C93:C94"/>
    <mergeCell ref="E93:E94"/>
    <mergeCell ref="F93:F94"/>
    <mergeCell ref="G93:G94"/>
    <mergeCell ref="C98:C99"/>
    <mergeCell ref="E98:E99"/>
    <mergeCell ref="F98:F99"/>
    <mergeCell ref="G98:G99"/>
    <mergeCell ref="C76:C77"/>
    <mergeCell ref="E76:E77"/>
    <mergeCell ref="F76:F77"/>
    <mergeCell ref="G76:G77"/>
    <mergeCell ref="C91:C92"/>
    <mergeCell ref="E91:E92"/>
    <mergeCell ref="F91:F92"/>
    <mergeCell ref="G91:G92"/>
    <mergeCell ref="C56:C57"/>
    <mergeCell ref="E56:E57"/>
    <mergeCell ref="F56:F57"/>
    <mergeCell ref="G56:G57"/>
    <mergeCell ref="C61:C62"/>
    <mergeCell ref="E61:E62"/>
    <mergeCell ref="F61:F62"/>
    <mergeCell ref="G61:G62"/>
    <mergeCell ref="C40:C41"/>
    <mergeCell ref="E40:E41"/>
    <mergeCell ref="F40:F41"/>
    <mergeCell ref="G40:G41"/>
    <mergeCell ref="C49:C50"/>
    <mergeCell ref="E49:E50"/>
    <mergeCell ref="F49:F50"/>
    <mergeCell ref="G49:G50"/>
    <mergeCell ref="C17:C18"/>
    <mergeCell ref="E17:E18"/>
    <mergeCell ref="F17:F18"/>
    <mergeCell ref="G17:G18"/>
    <mergeCell ref="C27:C28"/>
    <mergeCell ref="E27:E28"/>
    <mergeCell ref="F27:F28"/>
    <mergeCell ref="G27:G28"/>
    <mergeCell ref="C10:C11"/>
    <mergeCell ref="E10:E11"/>
    <mergeCell ref="F10:F11"/>
    <mergeCell ref="G10:G11"/>
    <mergeCell ref="C2:G2"/>
    <mergeCell ref="C8:C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41" max="16383" man="1"/>
    <brk id="12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AB124"/>
  <sheetViews>
    <sheetView showGridLines="0" topLeftCell="A19" workbookViewId="0">
      <selection activeCell="C17" sqref="C17:C18"/>
    </sheetView>
  </sheetViews>
  <sheetFormatPr defaultColWidth="9.109375" defaultRowHeight="15.6"/>
  <cols>
    <col min="1" max="1" width="3.44140625" style="18" customWidth="1"/>
    <col min="2" max="2" width="53.109375" style="18" customWidth="1"/>
    <col min="3" max="3" width="6.33203125" style="18" customWidth="1"/>
    <col min="4" max="7" width="15.6640625" style="1" customWidth="1"/>
    <col min="8" max="8" width="7.6640625" style="671" customWidth="1"/>
    <col min="9" max="9" width="10.33203125" style="899" customWidth="1"/>
    <col min="10" max="12" width="7.6640625" style="899" customWidth="1"/>
    <col min="13" max="13" width="7.6640625" style="896" customWidth="1"/>
    <col min="14" max="14" width="5" style="667" customWidth="1"/>
    <col min="15" max="28" width="9.109375" style="665"/>
    <col min="29" max="16384" width="9.109375" style="18"/>
  </cols>
  <sheetData>
    <row r="1" spans="1:28">
      <c r="F1" s="895"/>
      <c r="G1" s="23" t="s">
        <v>720</v>
      </c>
    </row>
    <row r="2" spans="1:28" s="3" customFormat="1" ht="21.75" customHeight="1">
      <c r="B2" s="1318" t="s">
        <v>29</v>
      </c>
      <c r="C2" s="1318"/>
      <c r="D2" s="1318"/>
      <c r="E2" s="1318"/>
      <c r="F2" s="1318"/>
      <c r="G2" s="1318"/>
      <c r="H2" s="672"/>
      <c r="I2" s="1319"/>
      <c r="J2" s="1319"/>
      <c r="K2" s="1317"/>
      <c r="L2" s="1317"/>
      <c r="M2" s="903"/>
      <c r="N2" s="904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</row>
    <row r="3" spans="1:28" s="3" customFormat="1" ht="14.25" customHeight="1">
      <c r="B3" s="1320" t="s">
        <v>962</v>
      </c>
      <c r="C3" s="1320"/>
      <c r="D3" s="1320"/>
      <c r="E3" s="1320"/>
      <c r="F3" s="1320"/>
      <c r="G3" s="1320"/>
      <c r="H3" s="672"/>
      <c r="I3" s="1321"/>
      <c r="J3" s="1321"/>
      <c r="K3" s="1321"/>
      <c r="L3" s="1321"/>
      <c r="M3" s="1321"/>
      <c r="N3" s="1321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</row>
    <row r="4" spans="1:28" ht="16.2" thickBot="1">
      <c r="D4" s="18"/>
      <c r="E4" s="18"/>
      <c r="F4" s="18"/>
      <c r="G4" s="16" t="s">
        <v>181</v>
      </c>
      <c r="I4" s="900"/>
      <c r="J4" s="900"/>
      <c r="K4" s="900"/>
      <c r="L4" s="900"/>
      <c r="M4" s="897"/>
      <c r="N4" s="905"/>
    </row>
    <row r="5" spans="1:28" ht="19.5" customHeight="1">
      <c r="B5" s="1313" t="s">
        <v>627</v>
      </c>
      <c r="C5" s="1315" t="s">
        <v>26</v>
      </c>
      <c r="D5" s="1283" t="s">
        <v>50</v>
      </c>
      <c r="E5" s="1284"/>
      <c r="F5" s="1284"/>
      <c r="G5" s="1285"/>
    </row>
    <row r="6" spans="1:28" ht="36.75" customHeight="1">
      <c r="A6" s="28"/>
      <c r="B6" s="1314"/>
      <c r="C6" s="1316"/>
      <c r="D6" s="63" t="s">
        <v>917</v>
      </c>
      <c r="E6" s="64" t="s">
        <v>918</v>
      </c>
      <c r="F6" s="63" t="s">
        <v>919</v>
      </c>
      <c r="G6" s="65" t="s">
        <v>920</v>
      </c>
    </row>
    <row r="7" spans="1:28" ht="15" customHeight="1" thickBot="1">
      <c r="A7" s="28"/>
      <c r="B7" s="459">
        <v>1</v>
      </c>
      <c r="C7" s="460">
        <v>2</v>
      </c>
      <c r="D7" s="460">
        <v>3</v>
      </c>
      <c r="E7" s="460">
        <v>4</v>
      </c>
      <c r="F7" s="460">
        <v>5</v>
      </c>
      <c r="G7" s="461">
        <v>6</v>
      </c>
    </row>
    <row r="8" spans="1:28" s="21" customFormat="1" ht="20.100000000000001" customHeight="1">
      <c r="A8" s="118"/>
      <c r="B8" s="462" t="s">
        <v>628</v>
      </c>
      <c r="C8" s="66"/>
      <c r="D8" s="463"/>
      <c r="E8" s="463"/>
      <c r="F8" s="463"/>
      <c r="G8" s="464"/>
      <c r="H8" s="671"/>
      <c r="I8" s="900"/>
      <c r="J8" s="900"/>
      <c r="K8" s="900"/>
      <c r="L8" s="900"/>
      <c r="M8" s="89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</row>
    <row r="9" spans="1:28" s="21" customFormat="1" ht="20.100000000000001" customHeight="1">
      <c r="A9" s="118"/>
      <c r="B9" s="119" t="s">
        <v>629</v>
      </c>
      <c r="C9" s="890">
        <v>3001</v>
      </c>
      <c r="D9" s="881">
        <f>SUM(D10:D13)</f>
        <v>93921.5</v>
      </c>
      <c r="E9" s="881">
        <f>SUM(E10:E13)</f>
        <v>187844</v>
      </c>
      <c r="F9" s="881">
        <f>SUM(F10:F13)</f>
        <v>281765.5</v>
      </c>
      <c r="G9" s="880">
        <f>SUM(G10:G13)</f>
        <v>375688</v>
      </c>
      <c r="H9" s="878"/>
      <c r="I9" s="677"/>
      <c r="J9" s="677"/>
      <c r="K9" s="677"/>
      <c r="L9" s="677"/>
      <c r="M9" s="897"/>
      <c r="N9" s="667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</row>
    <row r="10" spans="1:28" s="21" customFormat="1" ht="20.100000000000001" customHeight="1">
      <c r="A10" s="118"/>
      <c r="B10" s="120" t="s">
        <v>630</v>
      </c>
      <c r="C10" s="6">
        <v>3002</v>
      </c>
      <c r="D10" s="882">
        <f>+G10/4</f>
        <v>75789.5</v>
      </c>
      <c r="E10" s="882">
        <v>151580</v>
      </c>
      <c r="F10" s="882">
        <f>+D10+E10</f>
        <v>227369.5</v>
      </c>
      <c r="G10" s="470">
        <v>303158</v>
      </c>
      <c r="H10" s="912"/>
      <c r="I10" s="900"/>
      <c r="J10" s="900"/>
      <c r="K10" s="900"/>
      <c r="L10" s="900"/>
      <c r="M10" s="897"/>
      <c r="N10" s="667"/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667"/>
      <c r="AB10" s="667"/>
    </row>
    <row r="11" spans="1:28" s="21" customFormat="1" ht="20.100000000000001" customHeight="1">
      <c r="A11" s="118"/>
      <c r="B11" s="120" t="s">
        <v>631</v>
      </c>
      <c r="C11" s="6">
        <v>3003</v>
      </c>
      <c r="D11" s="25">
        <v>0</v>
      </c>
      <c r="E11" s="25">
        <v>0</v>
      </c>
      <c r="F11" s="882">
        <v>0</v>
      </c>
      <c r="G11" s="470">
        <v>0</v>
      </c>
      <c r="H11" s="671"/>
      <c r="I11" s="900"/>
      <c r="J11" s="900"/>
      <c r="K11" s="900"/>
      <c r="L11" s="900"/>
      <c r="M11" s="89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7"/>
      <c r="AB11" s="667"/>
    </row>
    <row r="12" spans="1:28" s="21" customFormat="1" ht="20.100000000000001" customHeight="1">
      <c r="A12" s="118"/>
      <c r="B12" s="120" t="s">
        <v>632</v>
      </c>
      <c r="C12" s="6">
        <v>3004</v>
      </c>
      <c r="D12" s="882">
        <v>1882</v>
      </c>
      <c r="E12" s="882">
        <v>3764</v>
      </c>
      <c r="F12" s="882">
        <f t="shared" ref="F12:F13" si="0">+D12+E12</f>
        <v>5646</v>
      </c>
      <c r="G12" s="470">
        <v>7530</v>
      </c>
      <c r="H12" s="671"/>
      <c r="I12" s="900"/>
      <c r="J12" s="900"/>
      <c r="K12" s="900"/>
      <c r="L12" s="900"/>
      <c r="M12" s="897"/>
      <c r="N12" s="667"/>
      <c r="O12" s="667"/>
      <c r="P12" s="667"/>
      <c r="Q12" s="667"/>
      <c r="R12" s="667"/>
      <c r="S12" s="667"/>
      <c r="T12" s="667"/>
      <c r="U12" s="667"/>
      <c r="V12" s="667"/>
      <c r="W12" s="667"/>
      <c r="X12" s="667"/>
      <c r="Y12" s="667"/>
      <c r="Z12" s="667"/>
      <c r="AA12" s="667"/>
      <c r="AB12" s="667"/>
    </row>
    <row r="13" spans="1:28" s="21" customFormat="1" ht="20.100000000000001" customHeight="1">
      <c r="A13" s="118"/>
      <c r="B13" s="120" t="s">
        <v>738</v>
      </c>
      <c r="C13" s="6">
        <v>3005</v>
      </c>
      <c r="D13" s="882">
        <f t="shared" ref="D13" si="1">+G13/4</f>
        <v>16250</v>
      </c>
      <c r="E13" s="882">
        <f t="shared" ref="E13" si="2">+G13/2</f>
        <v>32500</v>
      </c>
      <c r="F13" s="882">
        <f t="shared" si="0"/>
        <v>48750</v>
      </c>
      <c r="G13" s="470">
        <v>65000</v>
      </c>
      <c r="H13" s="891"/>
      <c r="I13" s="677"/>
      <c r="J13" s="900"/>
      <c r="K13" s="677"/>
      <c r="L13" s="677"/>
      <c r="M13" s="897"/>
      <c r="N13" s="667"/>
      <c r="O13" s="667"/>
      <c r="P13" s="667"/>
      <c r="Q13" s="667"/>
      <c r="R13" s="667"/>
      <c r="S13" s="667"/>
      <c r="T13" s="667"/>
      <c r="U13" s="667"/>
      <c r="V13" s="667"/>
      <c r="W13" s="667"/>
      <c r="X13" s="667"/>
      <c r="Y13" s="667"/>
      <c r="Z13" s="667"/>
      <c r="AA13" s="667"/>
      <c r="AB13" s="667"/>
    </row>
    <row r="14" spans="1:28" s="21" customFormat="1" ht="20.100000000000001" customHeight="1">
      <c r="A14" s="118"/>
      <c r="B14" s="119" t="s">
        <v>633</v>
      </c>
      <c r="C14" s="890">
        <v>3006</v>
      </c>
      <c r="D14" s="881">
        <f>SUM(D15:D22)</f>
        <v>95323.25</v>
      </c>
      <c r="E14" s="881">
        <f>SUM(E15:E22)</f>
        <v>190646</v>
      </c>
      <c r="F14" s="881">
        <f>SUM(F15:F22)</f>
        <v>285969</v>
      </c>
      <c r="G14" s="880">
        <f>SUM(G15:G22)</f>
        <v>381299</v>
      </c>
      <c r="H14" s="876"/>
      <c r="I14" s="677"/>
      <c r="J14" s="677"/>
      <c r="K14" s="677"/>
      <c r="L14" s="677"/>
      <c r="M14" s="897"/>
      <c r="N14" s="667"/>
      <c r="O14" s="667"/>
      <c r="P14" s="667"/>
      <c r="Q14" s="667"/>
      <c r="R14" s="667"/>
      <c r="S14" s="667"/>
      <c r="T14" s="667"/>
      <c r="U14" s="667"/>
      <c r="V14" s="667"/>
      <c r="W14" s="667"/>
      <c r="X14" s="667"/>
      <c r="Y14" s="667"/>
      <c r="Z14" s="667"/>
      <c r="AA14" s="667"/>
      <c r="AB14" s="667"/>
    </row>
    <row r="15" spans="1:28" s="21" customFormat="1" ht="20.100000000000001" customHeight="1">
      <c r="A15" s="118"/>
      <c r="B15" s="120" t="s">
        <v>634</v>
      </c>
      <c r="C15" s="6">
        <v>3007</v>
      </c>
      <c r="D15" s="882">
        <f>+G15/4</f>
        <v>61548.25</v>
      </c>
      <c r="E15" s="882">
        <v>123096</v>
      </c>
      <c r="F15" s="882">
        <v>184644</v>
      </c>
      <c r="G15" s="879">
        <v>246193</v>
      </c>
      <c r="H15" s="891"/>
      <c r="I15" s="677"/>
      <c r="J15" s="677"/>
      <c r="K15" s="677"/>
      <c r="L15" s="677"/>
      <c r="M15" s="897"/>
      <c r="N15" s="667"/>
      <c r="O15" s="667"/>
      <c r="P15" s="667"/>
      <c r="Q15" s="667"/>
      <c r="R15" s="667"/>
      <c r="S15" s="667"/>
      <c r="T15" s="667"/>
      <c r="U15" s="667"/>
      <c r="V15" s="667"/>
      <c r="W15" s="667"/>
      <c r="X15" s="667"/>
      <c r="Y15" s="667"/>
      <c r="Z15" s="667"/>
      <c r="AA15" s="667"/>
      <c r="AB15" s="667"/>
    </row>
    <row r="16" spans="1:28" s="21" customFormat="1" ht="20.100000000000001" customHeight="1">
      <c r="A16" s="118"/>
      <c r="B16" s="120" t="s">
        <v>635</v>
      </c>
      <c r="C16" s="6">
        <v>3008</v>
      </c>
      <c r="D16" s="25">
        <v>0</v>
      </c>
      <c r="E16" s="25">
        <v>0</v>
      </c>
      <c r="F16" s="25">
        <v>0</v>
      </c>
      <c r="G16" s="26">
        <v>0</v>
      </c>
      <c r="H16" s="671"/>
      <c r="I16" s="900"/>
      <c r="J16" s="900"/>
      <c r="K16" s="900"/>
      <c r="L16" s="900"/>
      <c r="M16" s="897"/>
      <c r="N16" s="667"/>
      <c r="O16" s="667"/>
      <c r="P16" s="667"/>
      <c r="Q16" s="667"/>
      <c r="R16" s="667"/>
      <c r="S16" s="667"/>
      <c r="T16" s="667"/>
      <c r="U16" s="667"/>
      <c r="V16" s="667"/>
      <c r="W16" s="667"/>
      <c r="X16" s="667"/>
      <c r="Y16" s="667"/>
      <c r="Z16" s="667"/>
      <c r="AA16" s="667"/>
      <c r="AB16" s="667"/>
    </row>
    <row r="17" spans="1:28" s="21" customFormat="1" ht="20.100000000000001" customHeight="1">
      <c r="A17" s="118"/>
      <c r="B17" s="120" t="s">
        <v>636</v>
      </c>
      <c r="C17" s="6">
        <v>3009</v>
      </c>
      <c r="D17" s="25">
        <v>33322</v>
      </c>
      <c r="E17" s="25">
        <v>66644</v>
      </c>
      <c r="F17" s="25">
        <v>99966</v>
      </c>
      <c r="G17" s="26">
        <v>133290</v>
      </c>
      <c r="H17" s="891"/>
      <c r="I17" s="677"/>
      <c r="J17" s="900"/>
      <c r="K17" s="900"/>
      <c r="L17" s="900"/>
      <c r="M17" s="897"/>
      <c r="N17" s="667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7"/>
      <c r="Z17" s="667"/>
      <c r="AA17" s="667"/>
      <c r="AB17" s="667"/>
    </row>
    <row r="18" spans="1:28" s="21" customFormat="1" ht="20.100000000000001" customHeight="1">
      <c r="A18" s="118"/>
      <c r="B18" s="120" t="s">
        <v>637</v>
      </c>
      <c r="C18" s="6">
        <v>3010</v>
      </c>
      <c r="D18" s="25">
        <v>1</v>
      </c>
      <c r="E18" s="25">
        <v>2</v>
      </c>
      <c r="F18" s="25">
        <v>3</v>
      </c>
      <c r="G18" s="26">
        <v>6</v>
      </c>
      <c r="H18" s="671"/>
      <c r="I18" s="900"/>
      <c r="J18" s="900"/>
      <c r="K18" s="900"/>
      <c r="L18" s="900"/>
      <c r="M18" s="897"/>
      <c r="N18" s="667"/>
      <c r="O18" s="667"/>
      <c r="P18" s="667"/>
      <c r="Q18" s="667"/>
      <c r="R18" s="667"/>
      <c r="S18" s="667"/>
      <c r="T18" s="667"/>
      <c r="U18" s="667"/>
      <c r="V18" s="667"/>
      <c r="W18" s="667"/>
      <c r="X18" s="667"/>
      <c r="Y18" s="667"/>
      <c r="Z18" s="667"/>
      <c r="AA18" s="667"/>
      <c r="AB18" s="667"/>
    </row>
    <row r="19" spans="1:28" s="21" customFormat="1" ht="20.100000000000001" customHeight="1">
      <c r="A19" s="118"/>
      <c r="B19" s="120" t="s">
        <v>638</v>
      </c>
      <c r="C19" s="6">
        <v>3011</v>
      </c>
      <c r="D19" s="25">
        <v>0</v>
      </c>
      <c r="E19" s="25">
        <v>0</v>
      </c>
      <c r="F19" s="25">
        <v>0</v>
      </c>
      <c r="G19" s="26">
        <v>0</v>
      </c>
      <c r="H19" s="671"/>
      <c r="I19" s="900"/>
      <c r="J19" s="900"/>
      <c r="K19" s="900"/>
      <c r="L19" s="900"/>
      <c r="M19" s="897"/>
      <c r="N19" s="667"/>
      <c r="O19" s="667"/>
      <c r="P19" s="667"/>
      <c r="Q19" s="667"/>
      <c r="R19" s="667"/>
      <c r="S19" s="667"/>
      <c r="T19" s="667"/>
      <c r="U19" s="667"/>
      <c r="V19" s="667"/>
      <c r="W19" s="667"/>
      <c r="X19" s="667"/>
      <c r="Y19" s="667"/>
      <c r="Z19" s="667"/>
      <c r="AA19" s="667"/>
      <c r="AB19" s="667"/>
    </row>
    <row r="20" spans="1:28" s="21" customFormat="1" ht="20.100000000000001" customHeight="1">
      <c r="A20" s="118"/>
      <c r="B20" s="120" t="s">
        <v>639</v>
      </c>
      <c r="C20" s="6">
        <v>3012</v>
      </c>
      <c r="D20" s="25">
        <v>0</v>
      </c>
      <c r="E20" s="25">
        <v>0</v>
      </c>
      <c r="F20" s="25">
        <v>0</v>
      </c>
      <c r="G20" s="26">
        <v>0</v>
      </c>
      <c r="H20" s="671"/>
      <c r="I20" s="900"/>
      <c r="J20" s="900"/>
      <c r="K20" s="900"/>
      <c r="L20" s="900"/>
      <c r="M20" s="89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7"/>
      <c r="Y20" s="667"/>
      <c r="Z20" s="667"/>
      <c r="AA20" s="667"/>
      <c r="AB20" s="667"/>
    </row>
    <row r="21" spans="1:28" s="21" customFormat="1" ht="20.100000000000001" customHeight="1">
      <c r="A21" s="118"/>
      <c r="B21" s="120" t="s">
        <v>640</v>
      </c>
      <c r="C21" s="6">
        <v>3013</v>
      </c>
      <c r="D21" s="25">
        <v>452</v>
      </c>
      <c r="E21" s="25">
        <v>904</v>
      </c>
      <c r="F21" s="25">
        <v>1356</v>
      </c>
      <c r="G21" s="26">
        <v>1810</v>
      </c>
      <c r="H21" s="671"/>
      <c r="I21" s="677"/>
      <c r="J21" s="900"/>
      <c r="K21" s="900"/>
      <c r="L21" s="900"/>
      <c r="M21" s="897"/>
      <c r="N21" s="667"/>
      <c r="O21" s="667"/>
      <c r="P21" s="667"/>
      <c r="Q21" s="667"/>
      <c r="R21" s="667"/>
      <c r="S21" s="667"/>
      <c r="T21" s="667"/>
      <c r="U21" s="667"/>
      <c r="V21" s="667"/>
      <c r="W21" s="667"/>
      <c r="X21" s="667"/>
      <c r="Y21" s="667"/>
      <c r="Z21" s="667"/>
      <c r="AA21" s="667"/>
      <c r="AB21" s="667"/>
    </row>
    <row r="22" spans="1:28" s="21" customFormat="1" ht="20.100000000000001" customHeight="1">
      <c r="A22" s="118"/>
      <c r="B22" s="120" t="s">
        <v>736</v>
      </c>
      <c r="C22" s="6">
        <v>3014</v>
      </c>
      <c r="D22" s="25">
        <v>0</v>
      </c>
      <c r="E22" s="25">
        <v>0</v>
      </c>
      <c r="F22" s="25">
        <v>0</v>
      </c>
      <c r="G22" s="26">
        <v>0</v>
      </c>
      <c r="H22" s="671"/>
      <c r="I22" s="900"/>
      <c r="J22" s="900"/>
      <c r="K22" s="900"/>
      <c r="L22" s="900"/>
      <c r="M22" s="897"/>
      <c r="N22" s="667"/>
      <c r="O22" s="667"/>
      <c r="P22" s="667"/>
      <c r="Q22" s="667"/>
      <c r="R22" s="667"/>
      <c r="S22" s="667"/>
      <c r="T22" s="667"/>
      <c r="U22" s="667"/>
      <c r="V22" s="667"/>
      <c r="W22" s="667"/>
      <c r="X22" s="667"/>
      <c r="Y22" s="667"/>
      <c r="Z22" s="667"/>
      <c r="AA22" s="667"/>
      <c r="AB22" s="667"/>
    </row>
    <row r="23" spans="1:28" s="21" customFormat="1" ht="20.100000000000001" customHeight="1">
      <c r="A23" s="118"/>
      <c r="B23" s="119" t="s">
        <v>641</v>
      </c>
      <c r="C23" s="890">
        <v>3015</v>
      </c>
      <c r="D23" s="881">
        <v>0</v>
      </c>
      <c r="E23" s="881">
        <v>0</v>
      </c>
      <c r="F23" s="881">
        <v>0</v>
      </c>
      <c r="G23" s="880">
        <v>0</v>
      </c>
      <c r="H23" s="671"/>
      <c r="I23" s="900"/>
      <c r="J23" s="900"/>
      <c r="K23" s="900"/>
      <c r="L23" s="900"/>
      <c r="M23" s="897"/>
      <c r="N23" s="667"/>
      <c r="O23" s="667"/>
      <c r="P23" s="667"/>
      <c r="Q23" s="667"/>
      <c r="R23" s="667"/>
      <c r="S23" s="667"/>
      <c r="T23" s="667"/>
      <c r="U23" s="667"/>
      <c r="V23" s="667"/>
      <c r="W23" s="667"/>
      <c r="X23" s="667"/>
      <c r="Y23" s="667"/>
      <c r="Z23" s="667"/>
      <c r="AA23" s="667"/>
      <c r="AB23" s="667"/>
    </row>
    <row r="24" spans="1:28" s="21" customFormat="1" ht="20.100000000000001" customHeight="1">
      <c r="A24" s="118"/>
      <c r="B24" s="119" t="s">
        <v>642</v>
      </c>
      <c r="C24" s="890">
        <v>3016</v>
      </c>
      <c r="D24" s="881">
        <f>+D14-D9</f>
        <v>1401.75</v>
      </c>
      <c r="E24" s="881">
        <f>+E14-E9</f>
        <v>2802</v>
      </c>
      <c r="F24" s="881">
        <f>+F14-F9</f>
        <v>4203.5</v>
      </c>
      <c r="G24" s="880">
        <f>+G14-G9</f>
        <v>5611</v>
      </c>
      <c r="H24" s="876"/>
      <c r="I24" s="677"/>
      <c r="J24" s="677"/>
      <c r="K24" s="677"/>
      <c r="L24" s="677"/>
      <c r="M24" s="897"/>
      <c r="N24" s="667"/>
      <c r="O24" s="667"/>
      <c r="P24" s="667"/>
      <c r="Q24" s="667"/>
      <c r="R24" s="667"/>
      <c r="S24" s="667"/>
      <c r="T24" s="667"/>
      <c r="U24" s="667"/>
      <c r="V24" s="667"/>
      <c r="W24" s="667"/>
      <c r="X24" s="667"/>
      <c r="Y24" s="667"/>
      <c r="Z24" s="667"/>
      <c r="AA24" s="667"/>
      <c r="AB24" s="667"/>
    </row>
    <row r="25" spans="1:28" s="21" customFormat="1" ht="20.100000000000001" customHeight="1">
      <c r="A25" s="118"/>
      <c r="B25" s="121" t="s">
        <v>643</v>
      </c>
      <c r="C25" s="6"/>
      <c r="D25" s="25"/>
      <c r="E25" s="25"/>
      <c r="F25" s="25"/>
      <c r="G25" s="26"/>
      <c r="H25" s="671"/>
      <c r="I25" s="900"/>
      <c r="J25" s="900"/>
      <c r="K25" s="900"/>
      <c r="L25" s="900"/>
      <c r="M25" s="89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</row>
    <row r="26" spans="1:28" s="21" customFormat="1" ht="20.100000000000001" customHeight="1">
      <c r="A26" s="118"/>
      <c r="B26" s="119" t="s">
        <v>115</v>
      </c>
      <c r="C26" s="890">
        <v>3017</v>
      </c>
      <c r="D26" s="881">
        <f>SUM(D27:D31)</f>
        <v>0</v>
      </c>
      <c r="E26" s="881">
        <f>SUM(E27:E31)</f>
        <v>0</v>
      </c>
      <c r="F26" s="881">
        <f>SUM(F27:F31)</f>
        <v>0</v>
      </c>
      <c r="G26" s="880">
        <f>SUM(G27:G31)</f>
        <v>0</v>
      </c>
      <c r="H26" s="671"/>
      <c r="I26" s="900"/>
      <c r="J26" s="900"/>
      <c r="K26" s="900"/>
      <c r="L26" s="900"/>
      <c r="M26" s="897"/>
      <c r="N26" s="667"/>
      <c r="O26" s="667"/>
      <c r="P26" s="667"/>
      <c r="Q26" s="667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</row>
    <row r="27" spans="1:28" s="21" customFormat="1" ht="20.100000000000001" customHeight="1">
      <c r="A27" s="118"/>
      <c r="B27" s="120" t="s">
        <v>644</v>
      </c>
      <c r="C27" s="6">
        <v>3018</v>
      </c>
      <c r="D27" s="25">
        <f t="shared" ref="D27:D31" si="3">+G27/4</f>
        <v>0</v>
      </c>
      <c r="E27" s="25">
        <f t="shared" ref="E27:E31" si="4">+D27*2</f>
        <v>0</v>
      </c>
      <c r="F27" s="25">
        <f t="shared" ref="F27:F31" si="5">+D27*3</f>
        <v>0</v>
      </c>
      <c r="G27" s="26">
        <v>0</v>
      </c>
      <c r="H27" s="671"/>
      <c r="I27" s="900"/>
      <c r="J27" s="900"/>
      <c r="K27" s="900"/>
      <c r="L27" s="900"/>
      <c r="M27" s="89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</row>
    <row r="28" spans="1:28" s="21" customFormat="1" ht="27.75" customHeight="1">
      <c r="A28" s="118"/>
      <c r="B28" s="120" t="s">
        <v>645</v>
      </c>
      <c r="C28" s="6">
        <v>3019</v>
      </c>
      <c r="D28" s="25">
        <f t="shared" si="3"/>
        <v>0</v>
      </c>
      <c r="E28" s="25">
        <f t="shared" si="4"/>
        <v>0</v>
      </c>
      <c r="F28" s="25">
        <f t="shared" si="5"/>
        <v>0</v>
      </c>
      <c r="G28" s="26">
        <v>0</v>
      </c>
      <c r="H28" s="671"/>
      <c r="I28" s="900"/>
      <c r="J28" s="900"/>
      <c r="K28" s="900"/>
      <c r="L28" s="900"/>
      <c r="M28" s="89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7"/>
      <c r="Z28" s="667"/>
      <c r="AA28" s="667"/>
      <c r="AB28" s="667"/>
    </row>
    <row r="29" spans="1:28" s="21" customFormat="1" ht="20.100000000000001" customHeight="1">
      <c r="A29" s="118"/>
      <c r="B29" s="120" t="s">
        <v>646</v>
      </c>
      <c r="C29" s="6">
        <v>3020</v>
      </c>
      <c r="D29" s="25">
        <f t="shared" si="3"/>
        <v>0</v>
      </c>
      <c r="E29" s="25">
        <f t="shared" si="4"/>
        <v>0</v>
      </c>
      <c r="F29" s="25">
        <f t="shared" si="5"/>
        <v>0</v>
      </c>
      <c r="G29" s="26">
        <v>0</v>
      </c>
      <c r="H29" s="671"/>
      <c r="I29" s="900"/>
      <c r="J29" s="900"/>
      <c r="K29" s="900"/>
      <c r="L29" s="900"/>
      <c r="M29" s="897"/>
      <c r="N29" s="667"/>
      <c r="O29" s="667"/>
      <c r="P29" s="667"/>
      <c r="Q29" s="667"/>
      <c r="R29" s="667"/>
      <c r="S29" s="667"/>
      <c r="T29" s="667"/>
      <c r="U29" s="667"/>
      <c r="V29" s="667"/>
      <c r="W29" s="667"/>
      <c r="X29" s="667"/>
      <c r="Y29" s="667"/>
      <c r="Z29" s="667"/>
      <c r="AA29" s="667"/>
      <c r="AB29" s="667"/>
    </row>
    <row r="30" spans="1:28" s="21" customFormat="1" ht="20.100000000000001" customHeight="1">
      <c r="A30" s="118"/>
      <c r="B30" s="120" t="s">
        <v>647</v>
      </c>
      <c r="C30" s="6">
        <v>3021</v>
      </c>
      <c r="D30" s="25">
        <f t="shared" si="3"/>
        <v>0</v>
      </c>
      <c r="E30" s="25">
        <f t="shared" si="4"/>
        <v>0</v>
      </c>
      <c r="F30" s="25">
        <f t="shared" si="5"/>
        <v>0</v>
      </c>
      <c r="G30" s="26">
        <v>0</v>
      </c>
      <c r="H30" s="671"/>
      <c r="I30" s="900"/>
      <c r="J30" s="900"/>
      <c r="K30" s="900"/>
      <c r="L30" s="900"/>
      <c r="M30" s="897"/>
      <c r="N30" s="667"/>
      <c r="O30" s="667"/>
      <c r="P30" s="667"/>
      <c r="Q30" s="667"/>
      <c r="R30" s="667"/>
      <c r="S30" s="667"/>
      <c r="T30" s="667"/>
      <c r="U30" s="667"/>
      <c r="V30" s="667"/>
      <c r="W30" s="667"/>
      <c r="X30" s="667"/>
      <c r="Y30" s="667"/>
      <c r="Z30" s="667"/>
      <c r="AA30" s="667"/>
      <c r="AB30" s="667"/>
    </row>
    <row r="31" spans="1:28" s="21" customFormat="1" ht="20.100000000000001" customHeight="1">
      <c r="A31" s="118"/>
      <c r="B31" s="120" t="s">
        <v>18</v>
      </c>
      <c r="C31" s="6">
        <v>3022</v>
      </c>
      <c r="D31" s="25">
        <f t="shared" si="3"/>
        <v>0</v>
      </c>
      <c r="E31" s="25">
        <f t="shared" si="4"/>
        <v>0</v>
      </c>
      <c r="F31" s="25">
        <f t="shared" si="5"/>
        <v>0</v>
      </c>
      <c r="G31" s="26">
        <v>0</v>
      </c>
      <c r="H31" s="671"/>
      <c r="I31" s="900"/>
      <c r="J31" s="900"/>
      <c r="K31" s="900"/>
      <c r="L31" s="900"/>
      <c r="M31" s="897"/>
      <c r="N31" s="667"/>
      <c r="O31" s="667"/>
      <c r="P31" s="667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</row>
    <row r="32" spans="1:28" s="21" customFormat="1" ht="20.100000000000001" customHeight="1">
      <c r="A32" s="118"/>
      <c r="B32" s="119" t="s">
        <v>116</v>
      </c>
      <c r="C32" s="890">
        <v>3023</v>
      </c>
      <c r="D32" s="881">
        <f>SUM(D33:D35)</f>
        <v>1778</v>
      </c>
      <c r="E32" s="881">
        <f>SUM(E33:E35)</f>
        <v>3556</v>
      </c>
      <c r="F32" s="881">
        <f>SUM(F33:F35)</f>
        <v>5334</v>
      </c>
      <c r="G32" s="880">
        <f>SUM(G33:G35)</f>
        <v>7115</v>
      </c>
      <c r="H32" s="671"/>
      <c r="I32" s="900"/>
      <c r="J32" s="900"/>
      <c r="K32" s="900"/>
      <c r="L32" s="900"/>
      <c r="M32" s="897"/>
      <c r="N32" s="667"/>
      <c r="O32" s="667"/>
      <c r="P32" s="667"/>
      <c r="Q32" s="667"/>
      <c r="R32" s="667"/>
      <c r="S32" s="667"/>
      <c r="T32" s="667"/>
      <c r="U32" s="667"/>
      <c r="V32" s="667"/>
      <c r="W32" s="667"/>
      <c r="X32" s="667"/>
      <c r="Y32" s="667"/>
      <c r="Z32" s="667"/>
      <c r="AA32" s="667"/>
      <c r="AB32" s="667"/>
    </row>
    <row r="33" spans="1:28" s="21" customFormat="1" ht="20.100000000000001" customHeight="1">
      <c r="A33" s="118"/>
      <c r="B33" s="120" t="s">
        <v>648</v>
      </c>
      <c r="C33" s="6">
        <v>3024</v>
      </c>
      <c r="D33" s="25">
        <v>0</v>
      </c>
      <c r="E33" s="25">
        <v>0</v>
      </c>
      <c r="F33" s="25">
        <v>0</v>
      </c>
      <c r="G33" s="26">
        <v>0</v>
      </c>
      <c r="H33" s="671"/>
      <c r="I33" s="900"/>
      <c r="J33" s="900"/>
      <c r="K33" s="900"/>
      <c r="L33" s="900"/>
      <c r="M33" s="897"/>
      <c r="N33" s="667"/>
      <c r="O33" s="667"/>
      <c r="P33" s="667"/>
      <c r="Q33" s="667"/>
      <c r="R33" s="667"/>
      <c r="S33" s="667"/>
      <c r="T33" s="667"/>
      <c r="U33" s="667"/>
      <c r="V33" s="667"/>
      <c r="W33" s="667"/>
      <c r="X33" s="667"/>
      <c r="Y33" s="667"/>
      <c r="Z33" s="667"/>
      <c r="AA33" s="667"/>
      <c r="AB33" s="667"/>
    </row>
    <row r="34" spans="1:28" s="21" customFormat="1" ht="34.5" customHeight="1">
      <c r="A34" s="118"/>
      <c r="B34" s="120" t="s">
        <v>649</v>
      </c>
      <c r="C34" s="6">
        <v>3025</v>
      </c>
      <c r="D34" s="882">
        <v>1778</v>
      </c>
      <c r="E34" s="882">
        <v>3556</v>
      </c>
      <c r="F34" s="882">
        <v>5334</v>
      </c>
      <c r="G34" s="879">
        <v>7115</v>
      </c>
      <c r="H34" s="902"/>
      <c r="I34" s="900"/>
      <c r="J34" s="900"/>
      <c r="K34" s="900"/>
      <c r="L34" s="900"/>
      <c r="M34" s="897"/>
      <c r="N34" s="667"/>
      <c r="O34" s="667"/>
      <c r="P34" s="667"/>
      <c r="Q34" s="667"/>
      <c r="R34" s="667"/>
      <c r="S34" s="667"/>
      <c r="T34" s="667"/>
      <c r="U34" s="667"/>
      <c r="V34" s="667"/>
      <c r="W34" s="667"/>
      <c r="X34" s="667"/>
      <c r="Y34" s="667"/>
      <c r="Z34" s="667"/>
      <c r="AA34" s="667"/>
      <c r="AB34" s="667"/>
    </row>
    <row r="35" spans="1:28" s="21" customFormat="1" ht="20.100000000000001" customHeight="1">
      <c r="A35" s="118"/>
      <c r="B35" s="120" t="s">
        <v>650</v>
      </c>
      <c r="C35" s="6">
        <v>3026</v>
      </c>
      <c r="D35" s="25">
        <v>0</v>
      </c>
      <c r="E35" s="25">
        <v>0</v>
      </c>
      <c r="F35" s="25">
        <v>0</v>
      </c>
      <c r="G35" s="26">
        <v>0</v>
      </c>
      <c r="H35" s="671"/>
      <c r="I35" s="900"/>
      <c r="J35" s="900"/>
      <c r="K35" s="900"/>
      <c r="L35" s="900"/>
      <c r="M35" s="897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7"/>
      <c r="Z35" s="667"/>
      <c r="AA35" s="667"/>
      <c r="AB35" s="667"/>
    </row>
    <row r="36" spans="1:28" s="21" customFormat="1" ht="20.100000000000001" customHeight="1">
      <c r="A36" s="118"/>
      <c r="B36" s="119" t="s">
        <v>651</v>
      </c>
      <c r="C36" s="890">
        <v>3027</v>
      </c>
      <c r="D36" s="881">
        <v>0</v>
      </c>
      <c r="E36" s="881">
        <v>0</v>
      </c>
      <c r="F36" s="881">
        <v>0</v>
      </c>
      <c r="G36" s="880">
        <v>0</v>
      </c>
      <c r="H36" s="671"/>
      <c r="I36" s="900"/>
      <c r="J36" s="900"/>
      <c r="K36" s="900"/>
      <c r="L36" s="900"/>
      <c r="M36" s="897"/>
      <c r="N36" s="667"/>
      <c r="O36" s="667"/>
      <c r="P36" s="667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7"/>
      <c r="AB36" s="667"/>
    </row>
    <row r="37" spans="1:28" s="21" customFormat="1" ht="20.100000000000001" customHeight="1">
      <c r="A37" s="118"/>
      <c r="B37" s="119" t="s">
        <v>652</v>
      </c>
      <c r="C37" s="890">
        <v>3028</v>
      </c>
      <c r="D37" s="881">
        <f>+D32-D26</f>
        <v>1778</v>
      </c>
      <c r="E37" s="881">
        <f>+E32-E26</f>
        <v>3556</v>
      </c>
      <c r="F37" s="881">
        <f>+F32-F26</f>
        <v>5334</v>
      </c>
      <c r="G37" s="880">
        <f>+G32-G26</f>
        <v>7115</v>
      </c>
      <c r="H37" s="671"/>
      <c r="I37" s="900"/>
      <c r="J37" s="900"/>
      <c r="K37" s="900"/>
      <c r="L37" s="900"/>
      <c r="M37" s="89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7"/>
      <c r="AB37" s="667"/>
    </row>
    <row r="38" spans="1:28" s="21" customFormat="1" ht="26.25" customHeight="1">
      <c r="A38" s="118"/>
      <c r="B38" s="121" t="s">
        <v>653</v>
      </c>
      <c r="C38" s="6"/>
      <c r="D38" s="25"/>
      <c r="E38" s="25"/>
      <c r="F38" s="25"/>
      <c r="G38" s="26"/>
      <c r="H38" s="671"/>
      <c r="I38" s="900"/>
      <c r="J38" s="900"/>
      <c r="K38" s="900"/>
      <c r="L38" s="900"/>
      <c r="M38" s="897"/>
      <c r="N38" s="667"/>
      <c r="O38" s="667"/>
      <c r="P38" s="667"/>
      <c r="Q38" s="667"/>
      <c r="R38" s="667"/>
      <c r="S38" s="667"/>
      <c r="T38" s="667"/>
      <c r="U38" s="667"/>
      <c r="V38" s="667"/>
      <c r="W38" s="667"/>
      <c r="X38" s="667"/>
      <c r="Y38" s="667"/>
      <c r="Z38" s="667"/>
      <c r="AA38" s="667"/>
      <c r="AB38" s="667"/>
    </row>
    <row r="39" spans="1:28" s="21" customFormat="1" ht="20.100000000000001" customHeight="1">
      <c r="A39" s="118"/>
      <c r="B39" s="119" t="s">
        <v>654</v>
      </c>
      <c r="C39" s="890">
        <v>3029</v>
      </c>
      <c r="D39" s="881">
        <f>SUM(D40:D46)</f>
        <v>3080</v>
      </c>
      <c r="E39" s="881">
        <f>SUM(E40:E46)</f>
        <v>6160</v>
      </c>
      <c r="F39" s="881">
        <f>SUM(F40:F46)</f>
        <v>9240</v>
      </c>
      <c r="G39" s="880">
        <f>SUM(G40:G46)</f>
        <v>12319</v>
      </c>
      <c r="H39" s="671"/>
      <c r="I39" s="900"/>
      <c r="J39" s="900"/>
      <c r="K39" s="900"/>
      <c r="L39" s="900"/>
      <c r="M39" s="897"/>
      <c r="N39" s="667"/>
      <c r="O39" s="667"/>
      <c r="P39" s="667"/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7"/>
      <c r="AB39" s="667"/>
    </row>
    <row r="40" spans="1:28" s="21" customFormat="1" ht="20.100000000000001" customHeight="1">
      <c r="A40" s="118"/>
      <c r="B40" s="120" t="s">
        <v>19</v>
      </c>
      <c r="C40" s="6">
        <v>3030</v>
      </c>
      <c r="D40" s="25">
        <v>0</v>
      </c>
      <c r="E40" s="25">
        <v>0</v>
      </c>
      <c r="F40" s="25">
        <v>0</v>
      </c>
      <c r="G40" s="26">
        <v>0</v>
      </c>
      <c r="H40" s="671"/>
      <c r="I40" s="900"/>
      <c r="J40" s="900"/>
      <c r="K40" s="900"/>
      <c r="L40" s="900"/>
      <c r="M40" s="897"/>
      <c r="N40" s="667"/>
      <c r="O40" s="667"/>
      <c r="P40" s="667"/>
      <c r="Q40" s="667"/>
      <c r="R40" s="667"/>
      <c r="S40" s="667"/>
      <c r="T40" s="667"/>
      <c r="U40" s="667"/>
      <c r="V40" s="667"/>
      <c r="W40" s="667"/>
      <c r="X40" s="667"/>
      <c r="Y40" s="667"/>
      <c r="Z40" s="667"/>
      <c r="AA40" s="667"/>
      <c r="AB40" s="667"/>
    </row>
    <row r="41" spans="1:28" s="21" customFormat="1" ht="20.100000000000001" customHeight="1">
      <c r="A41" s="118"/>
      <c r="B41" s="120" t="s">
        <v>655</v>
      </c>
      <c r="C41" s="6">
        <v>3031</v>
      </c>
      <c r="D41" s="25">
        <v>0</v>
      </c>
      <c r="E41" s="25">
        <v>0</v>
      </c>
      <c r="F41" s="25">
        <v>0</v>
      </c>
      <c r="G41" s="26">
        <v>0</v>
      </c>
      <c r="H41" s="671"/>
      <c r="I41" s="900"/>
      <c r="J41" s="900"/>
      <c r="K41" s="900"/>
      <c r="L41" s="900"/>
      <c r="M41" s="89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7"/>
      <c r="Y41" s="667"/>
      <c r="Z41" s="667"/>
      <c r="AA41" s="667"/>
      <c r="AB41" s="667"/>
    </row>
    <row r="42" spans="1:28" s="21" customFormat="1" ht="20.100000000000001" customHeight="1">
      <c r="A42" s="118"/>
      <c r="B42" s="120" t="s">
        <v>656</v>
      </c>
      <c r="C42" s="6">
        <v>3032</v>
      </c>
      <c r="D42" s="25">
        <v>0</v>
      </c>
      <c r="E42" s="25">
        <v>0</v>
      </c>
      <c r="F42" s="25">
        <v>0</v>
      </c>
      <c r="G42" s="26">
        <v>0</v>
      </c>
      <c r="H42" s="671"/>
      <c r="I42" s="900"/>
      <c r="J42" s="900"/>
      <c r="K42" s="900"/>
      <c r="L42" s="900"/>
      <c r="M42" s="897"/>
      <c r="N42" s="667"/>
      <c r="O42" s="667"/>
      <c r="P42" s="667"/>
      <c r="Q42" s="667"/>
      <c r="R42" s="667"/>
      <c r="S42" s="667"/>
      <c r="T42" s="667"/>
      <c r="U42" s="667"/>
      <c r="V42" s="667"/>
      <c r="W42" s="667"/>
      <c r="X42" s="667"/>
      <c r="Y42" s="667"/>
      <c r="Z42" s="667"/>
      <c r="AA42" s="667"/>
      <c r="AB42" s="667"/>
    </row>
    <row r="43" spans="1:28" s="21" customFormat="1" ht="20.100000000000001" customHeight="1">
      <c r="A43" s="118"/>
      <c r="B43" s="120" t="s">
        <v>657</v>
      </c>
      <c r="C43" s="6">
        <v>3033</v>
      </c>
      <c r="D43" s="25">
        <v>0</v>
      </c>
      <c r="E43" s="25">
        <v>0</v>
      </c>
      <c r="F43" s="25">
        <v>0</v>
      </c>
      <c r="G43" s="26">
        <v>0</v>
      </c>
      <c r="H43" s="671"/>
      <c r="I43" s="900"/>
      <c r="J43" s="900"/>
      <c r="K43" s="900"/>
      <c r="L43" s="900"/>
      <c r="M43" s="897"/>
      <c r="N43" s="667"/>
      <c r="O43" s="667"/>
      <c r="P43" s="667"/>
      <c r="Q43" s="667"/>
      <c r="R43" s="667"/>
      <c r="S43" s="667"/>
      <c r="T43" s="667"/>
      <c r="U43" s="667"/>
      <c r="V43" s="667"/>
      <c r="W43" s="667"/>
      <c r="X43" s="667"/>
      <c r="Y43" s="667"/>
      <c r="Z43" s="667"/>
      <c r="AA43" s="667"/>
      <c r="AB43" s="667"/>
    </row>
    <row r="44" spans="1:28" s="21" customFormat="1" ht="20.100000000000001" customHeight="1">
      <c r="A44" s="118"/>
      <c r="B44" s="120" t="s">
        <v>658</v>
      </c>
      <c r="C44" s="6">
        <v>3034</v>
      </c>
      <c r="D44" s="25">
        <v>0</v>
      </c>
      <c r="E44" s="25">
        <v>0</v>
      </c>
      <c r="F44" s="25">
        <v>0</v>
      </c>
      <c r="G44" s="26">
        <v>0</v>
      </c>
      <c r="H44" s="671"/>
      <c r="I44" s="900"/>
      <c r="J44" s="900"/>
      <c r="K44" s="900"/>
      <c r="L44" s="900"/>
      <c r="M44" s="897"/>
      <c r="N44" s="667"/>
      <c r="O44" s="667"/>
      <c r="P44" s="667"/>
      <c r="Q44" s="667"/>
      <c r="R44" s="667"/>
      <c r="S44" s="667"/>
      <c r="T44" s="667"/>
      <c r="U44" s="667"/>
      <c r="V44" s="667"/>
      <c r="W44" s="667"/>
      <c r="X44" s="667"/>
      <c r="Y44" s="667"/>
      <c r="Z44" s="667"/>
      <c r="AA44" s="667"/>
      <c r="AB44" s="667"/>
    </row>
    <row r="45" spans="1:28" s="21" customFormat="1" ht="20.100000000000001" customHeight="1">
      <c r="A45" s="118"/>
      <c r="B45" s="120" t="s">
        <v>659</v>
      </c>
      <c r="C45" s="6">
        <v>3035</v>
      </c>
      <c r="D45" s="25">
        <v>0</v>
      </c>
      <c r="E45" s="25">
        <v>0</v>
      </c>
      <c r="F45" s="25">
        <v>0</v>
      </c>
      <c r="G45" s="26">
        <v>0</v>
      </c>
      <c r="H45" s="671"/>
      <c r="I45" s="900"/>
      <c r="J45" s="900"/>
      <c r="K45" s="900"/>
      <c r="L45" s="900"/>
      <c r="M45" s="897"/>
      <c r="N45" s="667"/>
      <c r="O45" s="667"/>
      <c r="P45" s="667"/>
      <c r="Q45" s="667"/>
      <c r="R45" s="667"/>
      <c r="S45" s="667"/>
      <c r="T45" s="667"/>
      <c r="U45" s="667"/>
      <c r="V45" s="667"/>
      <c r="W45" s="667"/>
      <c r="X45" s="667"/>
      <c r="Y45" s="667"/>
      <c r="Z45" s="667"/>
      <c r="AA45" s="667"/>
      <c r="AB45" s="667"/>
    </row>
    <row r="46" spans="1:28" s="21" customFormat="1" ht="20.100000000000001" customHeight="1">
      <c r="A46" s="118"/>
      <c r="B46" s="120" t="s">
        <v>737</v>
      </c>
      <c r="C46" s="6">
        <v>3036</v>
      </c>
      <c r="D46" s="25">
        <v>3080</v>
      </c>
      <c r="E46" s="25">
        <v>6160</v>
      </c>
      <c r="F46" s="25">
        <v>9240</v>
      </c>
      <c r="G46" s="26">
        <v>12319</v>
      </c>
      <c r="H46" s="671"/>
      <c r="I46" s="900"/>
      <c r="J46" s="900"/>
      <c r="K46" s="900"/>
      <c r="L46" s="900"/>
      <c r="M46" s="897"/>
      <c r="N46" s="667"/>
      <c r="O46" s="670"/>
      <c r="P46" s="667"/>
      <c r="Q46" s="667"/>
      <c r="R46" s="667"/>
      <c r="S46" s="667"/>
      <c r="T46" s="667"/>
      <c r="U46" s="667"/>
      <c r="V46" s="667"/>
      <c r="W46" s="667"/>
      <c r="X46" s="667"/>
      <c r="Y46" s="667"/>
      <c r="Z46" s="667"/>
      <c r="AA46" s="667"/>
      <c r="AB46" s="667"/>
    </row>
    <row r="47" spans="1:28" s="21" customFormat="1" ht="20.100000000000001" customHeight="1">
      <c r="A47" s="118"/>
      <c r="B47" s="119" t="s">
        <v>660</v>
      </c>
      <c r="C47" s="890">
        <v>3037</v>
      </c>
      <c r="D47" s="881">
        <f>SUM(D48:D55)</f>
        <v>1042</v>
      </c>
      <c r="E47" s="881">
        <f>SUM(E48:E55)</f>
        <v>2084</v>
      </c>
      <c r="F47" s="881">
        <f>SUM(F48:F55)</f>
        <v>3126</v>
      </c>
      <c r="G47" s="880">
        <f>SUM(G48:G55)</f>
        <v>4170</v>
      </c>
      <c r="H47" s="671"/>
      <c r="I47" s="900"/>
      <c r="J47" s="900"/>
      <c r="K47" s="900"/>
      <c r="L47" s="900"/>
      <c r="M47" s="897"/>
      <c r="N47" s="667"/>
      <c r="O47" s="667"/>
      <c r="P47" s="667"/>
      <c r="Q47" s="667"/>
      <c r="R47" s="667"/>
      <c r="S47" s="667"/>
      <c r="T47" s="667"/>
      <c r="U47" s="667"/>
      <c r="V47" s="667"/>
      <c r="W47" s="667"/>
      <c r="X47" s="667"/>
      <c r="Y47" s="667"/>
      <c r="Z47" s="667"/>
      <c r="AA47" s="667"/>
      <c r="AB47" s="667"/>
    </row>
    <row r="48" spans="1:28" s="21" customFormat="1" ht="20.100000000000001" customHeight="1">
      <c r="A48" s="118"/>
      <c r="B48" s="120" t="s">
        <v>661</v>
      </c>
      <c r="C48" s="6">
        <v>3038</v>
      </c>
      <c r="D48" s="25">
        <v>0</v>
      </c>
      <c r="E48" s="25">
        <v>0</v>
      </c>
      <c r="F48" s="25">
        <v>0</v>
      </c>
      <c r="G48" s="26">
        <v>0</v>
      </c>
      <c r="H48" s="671"/>
      <c r="I48" s="900"/>
      <c r="J48" s="900"/>
      <c r="K48" s="900"/>
      <c r="L48" s="900"/>
      <c r="M48" s="897"/>
      <c r="N48" s="667"/>
      <c r="O48" s="667"/>
      <c r="P48" s="667"/>
      <c r="Q48" s="667"/>
      <c r="R48" s="667"/>
      <c r="S48" s="667"/>
      <c r="T48" s="667"/>
      <c r="U48" s="667"/>
      <c r="V48" s="667"/>
      <c r="W48" s="667"/>
      <c r="X48" s="667"/>
      <c r="Y48" s="667"/>
      <c r="Z48" s="667"/>
      <c r="AA48" s="667"/>
      <c r="AB48" s="667"/>
    </row>
    <row r="49" spans="1:28" s="21" customFormat="1" ht="20.100000000000001" customHeight="1">
      <c r="A49" s="118"/>
      <c r="B49" s="120" t="s">
        <v>655</v>
      </c>
      <c r="C49" s="6">
        <v>3039</v>
      </c>
      <c r="D49" s="25">
        <v>0</v>
      </c>
      <c r="E49" s="25">
        <v>0</v>
      </c>
      <c r="F49" s="25">
        <v>0</v>
      </c>
      <c r="G49" s="26">
        <v>0</v>
      </c>
      <c r="H49" s="671"/>
      <c r="I49" s="900"/>
      <c r="J49" s="900"/>
      <c r="K49" s="900"/>
      <c r="L49" s="900"/>
      <c r="M49" s="897"/>
      <c r="N49" s="667"/>
      <c r="O49" s="667"/>
      <c r="P49" s="667"/>
      <c r="Q49" s="667"/>
      <c r="R49" s="667"/>
      <c r="S49" s="667"/>
      <c r="T49" s="667"/>
      <c r="U49" s="667"/>
      <c r="V49" s="667"/>
      <c r="W49" s="667"/>
      <c r="X49" s="667"/>
      <c r="Y49" s="667"/>
      <c r="Z49" s="667"/>
      <c r="AA49" s="667"/>
      <c r="AB49" s="667"/>
    </row>
    <row r="50" spans="1:28" s="21" customFormat="1" ht="20.100000000000001" customHeight="1">
      <c r="A50" s="118"/>
      <c r="B50" s="120" t="s">
        <v>656</v>
      </c>
      <c r="C50" s="6">
        <v>3040</v>
      </c>
      <c r="D50" s="25">
        <v>0</v>
      </c>
      <c r="E50" s="25">
        <v>0</v>
      </c>
      <c r="F50" s="25">
        <v>0</v>
      </c>
      <c r="G50" s="26">
        <v>0</v>
      </c>
      <c r="H50" s="671"/>
      <c r="I50" s="900"/>
      <c r="J50" s="900"/>
      <c r="K50" s="900"/>
      <c r="L50" s="900"/>
      <c r="M50" s="897"/>
      <c r="N50" s="667"/>
      <c r="O50" s="667"/>
      <c r="P50" s="667"/>
      <c r="Q50" s="667"/>
      <c r="R50" s="667"/>
      <c r="S50" s="667"/>
      <c r="T50" s="667"/>
      <c r="U50" s="667"/>
      <c r="V50" s="667"/>
      <c r="W50" s="667"/>
      <c r="X50" s="667"/>
      <c r="Y50" s="667"/>
      <c r="Z50" s="667"/>
      <c r="AA50" s="667"/>
      <c r="AB50" s="667"/>
    </row>
    <row r="51" spans="1:28" s="21" customFormat="1" ht="20.100000000000001" customHeight="1">
      <c r="A51" s="118"/>
      <c r="B51" s="120" t="s">
        <v>657</v>
      </c>
      <c r="C51" s="6">
        <v>3041</v>
      </c>
      <c r="D51" s="25">
        <v>0</v>
      </c>
      <c r="E51" s="25">
        <v>0</v>
      </c>
      <c r="F51" s="25">
        <v>0</v>
      </c>
      <c r="G51" s="26">
        <v>0</v>
      </c>
      <c r="H51" s="671"/>
      <c r="I51" s="900"/>
      <c r="J51" s="900"/>
      <c r="K51" s="900"/>
      <c r="L51" s="900"/>
      <c r="M51" s="897"/>
      <c r="N51" s="667"/>
      <c r="O51" s="667"/>
      <c r="P51" s="667"/>
      <c r="Q51" s="667"/>
      <c r="R51" s="667"/>
      <c r="S51" s="667"/>
      <c r="T51" s="667"/>
      <c r="U51" s="667"/>
      <c r="V51" s="667"/>
      <c r="W51" s="667"/>
      <c r="X51" s="667"/>
      <c r="Y51" s="667"/>
      <c r="Z51" s="667"/>
      <c r="AA51" s="667"/>
      <c r="AB51" s="667"/>
    </row>
    <row r="52" spans="1:28" s="21" customFormat="1" ht="20.100000000000001" customHeight="1">
      <c r="A52" s="118"/>
      <c r="B52" s="120" t="s">
        <v>658</v>
      </c>
      <c r="C52" s="6">
        <v>3042</v>
      </c>
      <c r="D52" s="25">
        <v>0</v>
      </c>
      <c r="E52" s="25">
        <v>0</v>
      </c>
      <c r="F52" s="25">
        <v>0</v>
      </c>
      <c r="G52" s="26">
        <v>0</v>
      </c>
      <c r="H52" s="671"/>
      <c r="I52" s="900"/>
      <c r="J52" s="900"/>
      <c r="K52" s="900"/>
      <c r="L52" s="900"/>
      <c r="M52" s="897"/>
      <c r="N52" s="667"/>
      <c r="O52" s="667"/>
      <c r="P52" s="667"/>
      <c r="Q52" s="667"/>
      <c r="R52" s="667"/>
      <c r="S52" s="667"/>
      <c r="T52" s="667"/>
      <c r="U52" s="667"/>
      <c r="V52" s="667"/>
      <c r="W52" s="667"/>
      <c r="X52" s="667"/>
      <c r="Y52" s="667"/>
      <c r="Z52" s="667"/>
      <c r="AA52" s="667"/>
      <c r="AB52" s="667"/>
    </row>
    <row r="53" spans="1:28" s="21" customFormat="1" ht="20.100000000000001" customHeight="1">
      <c r="A53" s="118"/>
      <c r="B53" s="120" t="s">
        <v>662</v>
      </c>
      <c r="C53" s="6">
        <v>3043</v>
      </c>
      <c r="D53" s="25">
        <v>1042</v>
      </c>
      <c r="E53" s="25">
        <v>2084</v>
      </c>
      <c r="F53" s="25">
        <v>3126</v>
      </c>
      <c r="G53" s="26">
        <v>4170</v>
      </c>
      <c r="H53" s="671"/>
      <c r="I53" s="900"/>
      <c r="J53" s="900"/>
      <c r="K53" s="900"/>
      <c r="L53" s="900"/>
      <c r="M53" s="897"/>
      <c r="N53" s="667"/>
      <c r="O53" s="667"/>
      <c r="P53" s="667"/>
      <c r="Q53" s="667"/>
      <c r="R53" s="667"/>
      <c r="S53" s="667"/>
      <c r="T53" s="667"/>
      <c r="U53" s="667"/>
      <c r="V53" s="667"/>
      <c r="W53" s="667"/>
      <c r="X53" s="667"/>
      <c r="Y53" s="667"/>
      <c r="Z53" s="667"/>
      <c r="AA53" s="667"/>
      <c r="AB53" s="667"/>
    </row>
    <row r="54" spans="1:28" s="21" customFormat="1" ht="20.100000000000001" customHeight="1">
      <c r="A54" s="118"/>
      <c r="B54" s="120" t="s">
        <v>663</v>
      </c>
      <c r="C54" s="6">
        <v>3044</v>
      </c>
      <c r="D54" s="25">
        <v>0</v>
      </c>
      <c r="E54" s="25">
        <v>0</v>
      </c>
      <c r="F54" s="25">
        <v>0</v>
      </c>
      <c r="G54" s="26">
        <v>0</v>
      </c>
      <c r="H54" s="671"/>
      <c r="I54" s="900"/>
      <c r="J54" s="900"/>
      <c r="K54" s="900"/>
      <c r="L54" s="900"/>
      <c r="M54" s="897"/>
      <c r="N54" s="667"/>
      <c r="O54" s="667"/>
      <c r="P54" s="667"/>
      <c r="Q54" s="667"/>
      <c r="R54" s="667"/>
      <c r="S54" s="667"/>
      <c r="T54" s="667"/>
      <c r="U54" s="667"/>
      <c r="V54" s="667"/>
      <c r="W54" s="667"/>
      <c r="X54" s="667"/>
      <c r="Y54" s="667"/>
      <c r="Z54" s="667"/>
      <c r="AA54" s="667"/>
      <c r="AB54" s="667"/>
    </row>
    <row r="55" spans="1:28" s="21" customFormat="1" ht="20.100000000000001" customHeight="1">
      <c r="A55" s="118"/>
      <c r="B55" s="120" t="s">
        <v>664</v>
      </c>
      <c r="C55" s="6">
        <v>3045</v>
      </c>
      <c r="D55" s="25">
        <v>0</v>
      </c>
      <c r="E55" s="25">
        <v>0</v>
      </c>
      <c r="F55" s="25">
        <v>0</v>
      </c>
      <c r="G55" s="26">
        <v>0</v>
      </c>
      <c r="H55" s="671"/>
      <c r="I55" s="900"/>
      <c r="J55" s="900"/>
      <c r="K55" s="900"/>
      <c r="L55" s="900"/>
      <c r="M55" s="897"/>
      <c r="N55" s="667"/>
      <c r="O55" s="667"/>
      <c r="P55" s="667"/>
      <c r="Q55" s="667"/>
      <c r="R55" s="667"/>
      <c r="S55" s="667"/>
      <c r="T55" s="667"/>
      <c r="U55" s="667"/>
      <c r="V55" s="667"/>
      <c r="W55" s="667"/>
      <c r="X55" s="667"/>
      <c r="Y55" s="667"/>
      <c r="Z55" s="667"/>
      <c r="AA55" s="667"/>
      <c r="AB55" s="667"/>
    </row>
    <row r="56" spans="1:28" s="21" customFormat="1" ht="20.100000000000001" customHeight="1">
      <c r="A56" s="118"/>
      <c r="B56" s="119" t="s">
        <v>665</v>
      </c>
      <c r="C56" s="890">
        <v>3046</v>
      </c>
      <c r="D56" s="881">
        <f>+D39-D47</f>
        <v>2038</v>
      </c>
      <c r="E56" s="881">
        <f>+E39-E47</f>
        <v>4076</v>
      </c>
      <c r="F56" s="881">
        <f>+F39-F47</f>
        <v>6114</v>
      </c>
      <c r="G56" s="880">
        <f>+G39-G47</f>
        <v>8149</v>
      </c>
      <c r="H56" s="671"/>
      <c r="I56" s="900"/>
      <c r="J56" s="900"/>
      <c r="K56" s="900"/>
      <c r="L56" s="900"/>
      <c r="M56" s="897"/>
      <c r="N56" s="667"/>
      <c r="O56" s="667"/>
      <c r="P56" s="667"/>
      <c r="Q56" s="667"/>
      <c r="R56" s="667"/>
      <c r="S56" s="667"/>
      <c r="T56" s="667"/>
      <c r="U56" s="667"/>
      <c r="V56" s="667"/>
      <c r="W56" s="667"/>
      <c r="X56" s="667"/>
      <c r="Y56" s="667"/>
      <c r="Z56" s="667"/>
      <c r="AA56" s="667"/>
      <c r="AB56" s="667"/>
    </row>
    <row r="57" spans="1:28" s="21" customFormat="1" ht="20.100000000000001" customHeight="1">
      <c r="A57" s="118"/>
      <c r="B57" s="119" t="s">
        <v>666</v>
      </c>
      <c r="C57" s="890">
        <v>3047</v>
      </c>
      <c r="D57" s="881">
        <v>0</v>
      </c>
      <c r="E57" s="881">
        <v>0</v>
      </c>
      <c r="F57" s="881">
        <v>0</v>
      </c>
      <c r="G57" s="883">
        <v>0</v>
      </c>
      <c r="H57" s="671"/>
      <c r="I57" s="900"/>
      <c r="J57" s="900"/>
      <c r="K57" s="900"/>
      <c r="L57" s="900"/>
      <c r="M57" s="897"/>
      <c r="N57" s="667"/>
      <c r="O57" s="667"/>
      <c r="P57" s="667"/>
      <c r="Q57" s="667"/>
      <c r="R57" s="667"/>
      <c r="S57" s="667"/>
      <c r="T57" s="667"/>
      <c r="U57" s="667"/>
      <c r="V57" s="667"/>
      <c r="W57" s="667"/>
      <c r="X57" s="667"/>
      <c r="Y57" s="667"/>
      <c r="Z57" s="667"/>
      <c r="AA57" s="667"/>
      <c r="AB57" s="667"/>
    </row>
    <row r="58" spans="1:28" s="21" customFormat="1" ht="20.100000000000001" customHeight="1">
      <c r="A58" s="118"/>
      <c r="B58" s="119" t="s">
        <v>882</v>
      </c>
      <c r="C58" s="890">
        <v>3048</v>
      </c>
      <c r="D58" s="884">
        <f>+D9+D26+D39</f>
        <v>97001.5</v>
      </c>
      <c r="E58" s="884">
        <f>+E9+E26+E39</f>
        <v>194004</v>
      </c>
      <c r="F58" s="884">
        <f>+F9+F26+F39</f>
        <v>291005.5</v>
      </c>
      <c r="G58" s="883">
        <f>+G9+G26+G39</f>
        <v>388007</v>
      </c>
      <c r="H58" s="876"/>
      <c r="I58" s="677"/>
      <c r="J58" s="677"/>
      <c r="K58" s="677"/>
      <c r="L58" s="677"/>
      <c r="M58" s="897"/>
      <c r="N58" s="667"/>
      <c r="O58" s="667"/>
      <c r="P58" s="667"/>
      <c r="Q58" s="667"/>
      <c r="R58" s="667"/>
      <c r="S58" s="667"/>
      <c r="T58" s="667"/>
      <c r="U58" s="667"/>
      <c r="V58" s="667"/>
      <c r="W58" s="667"/>
      <c r="X58" s="667"/>
      <c r="Y58" s="667"/>
      <c r="Z58" s="667"/>
      <c r="AA58" s="667"/>
      <c r="AB58" s="667"/>
    </row>
    <row r="59" spans="1:28" s="21" customFormat="1" ht="20.100000000000001" customHeight="1">
      <c r="A59" s="118"/>
      <c r="B59" s="119" t="s">
        <v>883</v>
      </c>
      <c r="C59" s="890">
        <v>3049</v>
      </c>
      <c r="D59" s="881">
        <f>+D14+D32+D47</f>
        <v>98143.25</v>
      </c>
      <c r="E59" s="881">
        <f>+E14+E32+E47</f>
        <v>196286</v>
      </c>
      <c r="F59" s="884">
        <f>+F14+F32+F47</f>
        <v>294429</v>
      </c>
      <c r="G59" s="883">
        <f>+G14+G32+G47</f>
        <v>392584</v>
      </c>
      <c r="H59" s="876"/>
      <c r="I59" s="677"/>
      <c r="J59" s="677"/>
      <c r="K59" s="677"/>
      <c r="L59" s="677"/>
      <c r="M59" s="897"/>
      <c r="N59" s="667"/>
      <c r="O59" s="667"/>
      <c r="P59" s="667"/>
      <c r="Q59" s="667"/>
      <c r="R59" s="667"/>
      <c r="S59" s="667"/>
      <c r="T59" s="667"/>
      <c r="U59" s="667"/>
      <c r="V59" s="667"/>
      <c r="W59" s="667"/>
      <c r="X59" s="667"/>
      <c r="Y59" s="667"/>
      <c r="Z59" s="667"/>
      <c r="AA59" s="667"/>
      <c r="AB59" s="667"/>
    </row>
    <row r="60" spans="1:28" s="21" customFormat="1" ht="20.100000000000001" customHeight="1">
      <c r="A60" s="118"/>
      <c r="B60" s="119" t="s">
        <v>884</v>
      </c>
      <c r="C60" s="890">
        <v>3050</v>
      </c>
      <c r="D60" s="881">
        <v>0</v>
      </c>
      <c r="E60" s="881">
        <v>0</v>
      </c>
      <c r="F60" s="881">
        <v>0</v>
      </c>
      <c r="G60" s="883">
        <v>0</v>
      </c>
      <c r="H60" s="671"/>
      <c r="I60" s="900"/>
      <c r="J60" s="900"/>
      <c r="K60" s="900"/>
      <c r="L60" s="900"/>
      <c r="M60" s="897"/>
      <c r="N60" s="667"/>
      <c r="O60" s="667"/>
      <c r="P60" s="667"/>
      <c r="Q60" s="667"/>
      <c r="R60" s="667"/>
      <c r="S60" s="667"/>
      <c r="T60" s="667"/>
      <c r="U60" s="667"/>
      <c r="V60" s="667"/>
      <c r="W60" s="667"/>
      <c r="X60" s="667"/>
      <c r="Y60" s="667"/>
      <c r="Z60" s="667"/>
      <c r="AA60" s="667"/>
      <c r="AB60" s="667"/>
    </row>
    <row r="61" spans="1:28" s="21" customFormat="1" ht="20.100000000000001" customHeight="1">
      <c r="A61" s="118"/>
      <c r="B61" s="119" t="s">
        <v>885</v>
      </c>
      <c r="C61" s="890">
        <v>3051</v>
      </c>
      <c r="D61" s="884">
        <f>+D59-D58</f>
        <v>1141.75</v>
      </c>
      <c r="E61" s="884">
        <f>+E59-E58</f>
        <v>2282</v>
      </c>
      <c r="F61" s="884">
        <f>+F59-F58</f>
        <v>3423.5</v>
      </c>
      <c r="G61" s="883">
        <f>+G59-G58</f>
        <v>4577</v>
      </c>
      <c r="H61" s="671"/>
      <c r="I61" s="900"/>
      <c r="J61" s="900"/>
      <c r="K61" s="900"/>
      <c r="L61" s="900"/>
      <c r="M61" s="897"/>
      <c r="N61" s="667"/>
      <c r="O61" s="667"/>
      <c r="P61" s="667"/>
      <c r="Q61" s="667"/>
      <c r="R61" s="667"/>
      <c r="S61" s="667"/>
      <c r="T61" s="667"/>
      <c r="U61" s="667"/>
      <c r="V61" s="667"/>
      <c r="W61" s="667"/>
      <c r="X61" s="667"/>
      <c r="Y61" s="667"/>
      <c r="Z61" s="667"/>
      <c r="AA61" s="667"/>
      <c r="AB61" s="667"/>
    </row>
    <row r="62" spans="1:28" s="21" customFormat="1" ht="20.100000000000001" customHeight="1">
      <c r="A62" s="118"/>
      <c r="B62" s="122" t="s">
        <v>671</v>
      </c>
      <c r="C62" s="98">
        <v>3052</v>
      </c>
      <c r="D62" s="25">
        <v>5063</v>
      </c>
      <c r="E62" s="25">
        <v>10126</v>
      </c>
      <c r="F62" s="25">
        <v>15189</v>
      </c>
      <c r="G62" s="85">
        <v>20252</v>
      </c>
      <c r="H62" s="671"/>
      <c r="I62" s="900"/>
      <c r="J62" s="900"/>
      <c r="K62" s="900"/>
      <c r="L62" s="900"/>
      <c r="M62" s="897"/>
      <c r="N62" s="667"/>
      <c r="O62" s="670"/>
      <c r="P62" s="667"/>
      <c r="Q62" s="667"/>
      <c r="R62" s="667"/>
      <c r="S62" s="667"/>
      <c r="T62" s="667"/>
      <c r="U62" s="667"/>
      <c r="V62" s="667"/>
      <c r="W62" s="667"/>
      <c r="X62" s="667"/>
      <c r="Y62" s="667"/>
      <c r="Z62" s="667"/>
      <c r="AA62" s="667"/>
      <c r="AB62" s="667"/>
    </row>
    <row r="63" spans="1:28" s="21" customFormat="1" ht="24" customHeight="1">
      <c r="A63" s="118"/>
      <c r="B63" s="121" t="s">
        <v>672</v>
      </c>
      <c r="C63" s="6">
        <v>3053</v>
      </c>
      <c r="D63" s="86">
        <v>0</v>
      </c>
      <c r="E63" s="86">
        <v>0</v>
      </c>
      <c r="F63" s="86">
        <v>0</v>
      </c>
      <c r="G63" s="87">
        <v>0</v>
      </c>
      <c r="H63" s="671"/>
      <c r="I63" s="900"/>
      <c r="J63" s="900"/>
      <c r="K63" s="900"/>
      <c r="L63" s="900"/>
      <c r="M63" s="897"/>
      <c r="N63" s="667"/>
      <c r="O63" s="667"/>
      <c r="P63" s="667"/>
      <c r="Q63" s="667"/>
      <c r="R63" s="667"/>
      <c r="S63" s="667"/>
      <c r="T63" s="667"/>
      <c r="U63" s="667"/>
      <c r="V63" s="667"/>
      <c r="W63" s="667"/>
      <c r="X63" s="667"/>
      <c r="Y63" s="667"/>
      <c r="Z63" s="667"/>
      <c r="AA63" s="667"/>
      <c r="AB63" s="667"/>
    </row>
    <row r="64" spans="1:28" s="21" customFormat="1" ht="24" customHeight="1">
      <c r="A64" s="118"/>
      <c r="B64" s="121" t="s">
        <v>762</v>
      </c>
      <c r="C64" s="6">
        <v>3054</v>
      </c>
      <c r="D64" s="86">
        <v>0</v>
      </c>
      <c r="E64" s="86">
        <v>0</v>
      </c>
      <c r="F64" s="86">
        <v>0</v>
      </c>
      <c r="G64" s="87">
        <v>0</v>
      </c>
      <c r="H64" s="671"/>
      <c r="I64" s="900"/>
      <c r="J64" s="900"/>
      <c r="K64" s="900"/>
      <c r="L64" s="900"/>
      <c r="M64" s="897"/>
      <c r="N64" s="667"/>
      <c r="O64" s="667"/>
      <c r="P64" s="667"/>
      <c r="Q64" s="667"/>
      <c r="R64" s="667"/>
      <c r="S64" s="667"/>
      <c r="T64" s="667"/>
      <c r="U64" s="667"/>
      <c r="V64" s="667"/>
      <c r="W64" s="667"/>
      <c r="X64" s="667"/>
      <c r="Y64" s="667"/>
      <c r="Z64" s="667"/>
      <c r="AA64" s="667"/>
      <c r="AB64" s="667"/>
    </row>
    <row r="65" spans="2:28" s="21" customFormat="1" ht="20.100000000000001" customHeight="1">
      <c r="B65" s="119" t="s">
        <v>991</v>
      </c>
      <c r="C65" s="1308">
        <v>3055</v>
      </c>
      <c r="D65" s="1323">
        <f>+D60-D61+D62+D63-D64</f>
        <v>3921.25</v>
      </c>
      <c r="E65" s="1323">
        <f>+E60-E61+E62+E63-E64</f>
        <v>7844</v>
      </c>
      <c r="F65" s="1323">
        <f>+F60-F61+F62+F63-F64</f>
        <v>11765.5</v>
      </c>
      <c r="G65" s="1325">
        <f>+G60-G61+G62+G63-G64</f>
        <v>15675</v>
      </c>
      <c r="H65" s="671"/>
      <c r="I65" s="900"/>
      <c r="J65" s="900"/>
      <c r="K65" s="900"/>
      <c r="L65" s="900"/>
      <c r="M65" s="897"/>
      <c r="N65" s="667"/>
      <c r="O65" s="667"/>
      <c r="P65" s="667"/>
      <c r="Q65" s="667"/>
      <c r="R65" s="667"/>
      <c r="S65" s="667"/>
      <c r="T65" s="667"/>
      <c r="U65" s="667"/>
      <c r="V65" s="667"/>
      <c r="W65" s="667"/>
      <c r="X65" s="667"/>
      <c r="Y65" s="667"/>
      <c r="Z65" s="667"/>
      <c r="AA65" s="667"/>
      <c r="AB65" s="667"/>
    </row>
    <row r="66" spans="2:28" s="21" customFormat="1" ht="13.5" customHeight="1" thickBot="1">
      <c r="B66" s="885" t="s">
        <v>674</v>
      </c>
      <c r="C66" s="1322"/>
      <c r="D66" s="1324"/>
      <c r="E66" s="1324"/>
      <c r="F66" s="1324"/>
      <c r="G66" s="1326"/>
      <c r="H66" s="876"/>
      <c r="I66" s="677"/>
      <c r="J66" s="677"/>
      <c r="K66" s="677"/>
      <c r="L66" s="677"/>
      <c r="M66" s="89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</row>
    <row r="67" spans="2:28" s="78" customFormat="1">
      <c r="B67" s="88"/>
      <c r="D67" s="89"/>
      <c r="E67" s="89"/>
      <c r="F67" s="89"/>
      <c r="G67" s="90"/>
      <c r="H67" s="671"/>
      <c r="I67" s="900"/>
      <c r="J67" s="900"/>
      <c r="K67" s="900"/>
      <c r="L67" s="900"/>
      <c r="M67" s="897"/>
      <c r="N67" s="670"/>
      <c r="O67" s="668"/>
      <c r="P67" s="668"/>
      <c r="Q67" s="668"/>
      <c r="R67" s="668"/>
      <c r="S67" s="668"/>
      <c r="T67" s="668"/>
      <c r="U67" s="668"/>
      <c r="V67" s="668"/>
      <c r="W67" s="668"/>
      <c r="X67" s="668"/>
      <c r="Y67" s="668"/>
      <c r="Z67" s="668"/>
      <c r="AA67" s="668"/>
      <c r="AB67" s="668"/>
    </row>
    <row r="68" spans="2:28" s="92" customFormat="1">
      <c r="B68" s="91"/>
      <c r="D68" s="90">
        <f>+D60-D61+D62+D63-D64</f>
        <v>3921.25</v>
      </c>
      <c r="E68" s="90"/>
      <c r="G68" s="90">
        <v>-15675</v>
      </c>
      <c r="H68" s="671"/>
      <c r="I68" s="901"/>
      <c r="J68" s="901"/>
      <c r="K68" s="901"/>
      <c r="L68" s="901"/>
      <c r="M68" s="898"/>
      <c r="N68" s="669"/>
      <c r="O68" s="669"/>
      <c r="P68" s="669"/>
      <c r="Q68" s="669"/>
      <c r="R68" s="669"/>
      <c r="S68" s="669"/>
      <c r="T68" s="669"/>
      <c r="U68" s="669"/>
      <c r="V68" s="669"/>
      <c r="W68" s="669"/>
      <c r="X68" s="669"/>
      <c r="Y68" s="669"/>
      <c r="Z68" s="669"/>
      <c r="AA68" s="669"/>
      <c r="AB68" s="669"/>
    </row>
    <row r="69" spans="2:28" s="92" customFormat="1">
      <c r="D69" s="90"/>
      <c r="E69" s="90"/>
      <c r="F69" s="90"/>
      <c r="G69" s="90">
        <f>SUM(G65:G68)</f>
        <v>0</v>
      </c>
      <c r="H69" s="671"/>
      <c r="I69" s="901"/>
      <c r="J69" s="901"/>
      <c r="K69" s="901"/>
      <c r="L69" s="901"/>
      <c r="M69" s="898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</row>
    <row r="70" spans="2:28" s="92" customFormat="1">
      <c r="D70" s="90"/>
      <c r="E70" s="90"/>
      <c r="F70" s="90"/>
      <c r="G70" s="90"/>
      <c r="H70" s="671"/>
      <c r="I70" s="901"/>
      <c r="J70" s="901"/>
      <c r="K70" s="901"/>
      <c r="L70" s="901"/>
      <c r="M70" s="898"/>
      <c r="N70" s="669"/>
      <c r="O70" s="669"/>
      <c r="P70" s="669"/>
      <c r="Q70" s="669"/>
      <c r="R70" s="669"/>
      <c r="S70" s="669"/>
      <c r="T70" s="669"/>
      <c r="U70" s="669"/>
      <c r="V70" s="669"/>
      <c r="W70" s="669"/>
      <c r="X70" s="669"/>
      <c r="Y70" s="669"/>
      <c r="Z70" s="669"/>
      <c r="AA70" s="669"/>
      <c r="AB70" s="669"/>
    </row>
    <row r="71" spans="2:28" s="92" customFormat="1">
      <c r="D71" s="90"/>
      <c r="E71" s="90"/>
      <c r="F71" s="90"/>
      <c r="G71" s="90"/>
      <c r="H71" s="671"/>
      <c r="I71" s="901"/>
      <c r="J71" s="901"/>
      <c r="K71" s="901"/>
      <c r="L71" s="901"/>
      <c r="M71" s="898"/>
      <c r="N71" s="669"/>
      <c r="O71" s="669"/>
      <c r="P71" s="669"/>
      <c r="Q71" s="669"/>
      <c r="R71" s="669"/>
      <c r="S71" s="669"/>
      <c r="T71" s="669"/>
      <c r="U71" s="669"/>
      <c r="V71" s="669"/>
      <c r="W71" s="669"/>
      <c r="X71" s="669"/>
      <c r="Y71" s="669"/>
      <c r="Z71" s="669"/>
      <c r="AA71" s="669"/>
      <c r="AB71" s="669"/>
    </row>
    <row r="72" spans="2:28" s="92" customFormat="1">
      <c r="D72" s="90"/>
      <c r="E72" s="90"/>
      <c r="F72" s="90"/>
      <c r="G72" s="90"/>
      <c r="H72" s="671"/>
      <c r="I72" s="901"/>
      <c r="J72" s="901"/>
      <c r="K72" s="901"/>
      <c r="L72" s="901"/>
      <c r="M72" s="898"/>
      <c r="N72" s="669"/>
      <c r="O72" s="669"/>
      <c r="P72" s="669"/>
      <c r="Q72" s="669"/>
      <c r="R72" s="669"/>
      <c r="S72" s="669"/>
      <c r="T72" s="669"/>
      <c r="U72" s="669"/>
      <c r="V72" s="669"/>
      <c r="W72" s="669"/>
      <c r="X72" s="669"/>
      <c r="Y72" s="669"/>
      <c r="Z72" s="669"/>
      <c r="AA72" s="669"/>
      <c r="AB72" s="669"/>
    </row>
    <row r="73" spans="2:28" s="78" customFormat="1">
      <c r="D73" s="89"/>
      <c r="E73" s="89"/>
      <c r="F73" s="89"/>
      <c r="G73" s="89"/>
      <c r="H73" s="671"/>
      <c r="I73" s="900"/>
      <c r="J73" s="900"/>
      <c r="K73" s="900"/>
      <c r="L73" s="900"/>
      <c r="M73" s="897"/>
      <c r="N73" s="670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</row>
    <row r="74" spans="2:28" s="78" customFormat="1">
      <c r="D74" s="89"/>
      <c r="E74" s="89"/>
      <c r="F74" s="89"/>
      <c r="G74" s="89"/>
      <c r="H74" s="671"/>
      <c r="I74" s="900"/>
      <c r="J74" s="900"/>
      <c r="K74" s="900"/>
      <c r="L74" s="900"/>
      <c r="M74" s="897"/>
      <c r="N74" s="670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</row>
    <row r="75" spans="2:28" s="78" customFormat="1">
      <c r="D75" s="89"/>
      <c r="E75" s="89"/>
      <c r="F75" s="89"/>
      <c r="G75" s="89"/>
      <c r="H75" s="671"/>
      <c r="I75" s="900"/>
      <c r="J75" s="900"/>
      <c r="K75" s="900"/>
      <c r="L75" s="900"/>
      <c r="M75" s="897"/>
      <c r="N75" s="670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</row>
    <row r="76" spans="2:28" s="78" customFormat="1">
      <c r="D76" s="89"/>
      <c r="E76" s="89"/>
      <c r="F76" s="89"/>
      <c r="G76" s="89"/>
      <c r="H76" s="671"/>
      <c r="I76" s="900"/>
      <c r="J76" s="900"/>
      <c r="K76" s="900"/>
      <c r="L76" s="900"/>
      <c r="M76" s="897"/>
      <c r="N76" s="670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</row>
    <row r="77" spans="2:28">
      <c r="D77" s="89"/>
      <c r="I77" s="900"/>
      <c r="J77" s="900"/>
      <c r="K77" s="900"/>
      <c r="L77" s="900"/>
      <c r="M77" s="897"/>
    </row>
    <row r="78" spans="2:28">
      <c r="F78" s="90"/>
      <c r="I78" s="900"/>
      <c r="J78" s="900"/>
      <c r="K78" s="900"/>
      <c r="L78" s="900"/>
      <c r="M78" s="897"/>
    </row>
    <row r="79" spans="2:28">
      <c r="I79" s="900"/>
      <c r="J79" s="900"/>
      <c r="K79" s="900"/>
      <c r="L79" s="900"/>
      <c r="M79" s="897"/>
    </row>
    <row r="80" spans="2:28">
      <c r="I80" s="900"/>
      <c r="J80" s="900"/>
      <c r="K80" s="900"/>
      <c r="L80" s="900"/>
      <c r="M80" s="897"/>
    </row>
    <row r="81" spans="4:13">
      <c r="I81" s="900"/>
      <c r="J81" s="900"/>
      <c r="K81" s="900"/>
      <c r="L81" s="900"/>
      <c r="M81" s="897"/>
    </row>
    <row r="82" spans="4:13">
      <c r="I82" s="900"/>
      <c r="J82" s="900"/>
      <c r="K82" s="900"/>
      <c r="L82" s="900"/>
      <c r="M82" s="897"/>
    </row>
    <row r="83" spans="4:13">
      <c r="I83" s="900"/>
      <c r="J83" s="900"/>
      <c r="K83" s="900"/>
      <c r="L83" s="900"/>
      <c r="M83" s="897"/>
    </row>
    <row r="84" spans="4:13">
      <c r="I84" s="900"/>
      <c r="J84" s="900"/>
      <c r="K84" s="900"/>
      <c r="L84" s="900"/>
      <c r="M84" s="897"/>
    </row>
    <row r="85" spans="4:13">
      <c r="I85" s="900"/>
      <c r="J85" s="900"/>
      <c r="K85" s="900"/>
      <c r="L85" s="900"/>
      <c r="M85" s="897"/>
    </row>
    <row r="86" spans="4:13">
      <c r="I86" s="900"/>
      <c r="J86" s="900"/>
      <c r="K86" s="900"/>
      <c r="L86" s="900"/>
      <c r="M86" s="897"/>
    </row>
    <row r="87" spans="4:13">
      <c r="I87" s="900"/>
      <c r="J87" s="900"/>
      <c r="K87" s="900"/>
      <c r="L87" s="900"/>
      <c r="M87" s="897"/>
    </row>
    <row r="88" spans="4:13">
      <c r="I88" s="900"/>
      <c r="J88" s="900"/>
      <c r="K88" s="900"/>
      <c r="L88" s="900"/>
      <c r="M88" s="897"/>
    </row>
    <row r="89" spans="4:13">
      <c r="D89" s="465"/>
      <c r="E89" s="465"/>
      <c r="F89" s="465"/>
      <c r="G89" s="465"/>
      <c r="H89" s="673"/>
      <c r="I89" s="900"/>
      <c r="J89" s="900"/>
      <c r="K89" s="900"/>
      <c r="L89" s="900"/>
      <c r="M89" s="897"/>
    </row>
    <row r="90" spans="4:13">
      <c r="D90" s="465"/>
      <c r="E90" s="465"/>
      <c r="F90" s="465"/>
      <c r="G90" s="465"/>
      <c r="H90" s="673"/>
      <c r="I90" s="900"/>
      <c r="J90" s="900"/>
      <c r="K90" s="900"/>
      <c r="L90" s="900"/>
      <c r="M90" s="897"/>
    </row>
    <row r="91" spans="4:13">
      <c r="D91" s="465"/>
      <c r="E91" s="465"/>
      <c r="F91" s="465"/>
      <c r="G91" s="465"/>
      <c r="H91" s="673"/>
      <c r="I91" s="900"/>
      <c r="J91" s="900"/>
      <c r="K91" s="900"/>
      <c r="L91" s="900"/>
      <c r="M91" s="897"/>
    </row>
    <row r="92" spans="4:13">
      <c r="D92" s="465"/>
      <c r="E92" s="465"/>
      <c r="F92" s="465"/>
      <c r="G92" s="465"/>
      <c r="H92" s="673"/>
      <c r="I92" s="900"/>
      <c r="J92" s="900"/>
      <c r="K92" s="900"/>
      <c r="L92" s="900"/>
      <c r="M92" s="897"/>
    </row>
    <row r="93" spans="4:13">
      <c r="D93" s="465"/>
      <c r="E93" s="465"/>
      <c r="F93" s="465"/>
      <c r="G93" s="465"/>
      <c r="H93" s="673"/>
      <c r="I93" s="900"/>
      <c r="J93" s="900"/>
      <c r="K93" s="900"/>
      <c r="L93" s="900"/>
      <c r="M93" s="897"/>
    </row>
    <row r="94" spans="4:13">
      <c r="D94" s="465"/>
      <c r="E94" s="465"/>
      <c r="F94" s="465"/>
      <c r="G94" s="465"/>
      <c r="H94" s="673"/>
      <c r="I94" s="900"/>
      <c r="J94" s="900"/>
      <c r="K94" s="900"/>
      <c r="L94" s="900"/>
      <c r="M94" s="897"/>
    </row>
    <row r="95" spans="4:13">
      <c r="D95" s="465"/>
      <c r="E95" s="465"/>
      <c r="F95" s="465"/>
      <c r="G95" s="465"/>
      <c r="H95" s="673"/>
      <c r="I95" s="900"/>
      <c r="J95" s="900"/>
      <c r="K95" s="900"/>
      <c r="L95" s="900"/>
      <c r="M95" s="897"/>
    </row>
    <row r="96" spans="4:13">
      <c r="D96" s="465"/>
      <c r="E96" s="465"/>
      <c r="F96" s="465"/>
      <c r="G96" s="465"/>
      <c r="H96" s="673"/>
      <c r="I96" s="900"/>
      <c r="J96" s="900"/>
      <c r="K96" s="900"/>
      <c r="L96" s="900"/>
      <c r="M96" s="897"/>
    </row>
    <row r="97" spans="2:13">
      <c r="D97" s="465"/>
      <c r="E97" s="465"/>
      <c r="F97" s="465"/>
      <c r="G97" s="465"/>
      <c r="H97" s="673"/>
      <c r="I97" s="900"/>
      <c r="J97" s="900"/>
      <c r="K97" s="900"/>
      <c r="L97" s="900"/>
      <c r="M97" s="897"/>
    </row>
    <row r="98" spans="2:13">
      <c r="D98" s="465"/>
      <c r="E98" s="465"/>
      <c r="F98" s="465"/>
      <c r="G98" s="465"/>
      <c r="H98" s="673"/>
      <c r="I98" s="900"/>
      <c r="J98" s="900"/>
      <c r="K98" s="900"/>
      <c r="L98" s="900"/>
      <c r="M98" s="897"/>
    </row>
    <row r="99" spans="2:13">
      <c r="I99" s="900"/>
      <c r="J99" s="900"/>
      <c r="K99" s="900"/>
      <c r="L99" s="900"/>
      <c r="M99" s="897"/>
    </row>
    <row r="100" spans="2:13">
      <c r="I100" s="900"/>
      <c r="J100" s="900"/>
      <c r="K100" s="900"/>
      <c r="L100" s="900"/>
      <c r="M100" s="897"/>
    </row>
    <row r="101" spans="2:13">
      <c r="I101" s="900"/>
      <c r="J101" s="900"/>
      <c r="K101" s="900"/>
      <c r="L101" s="900"/>
      <c r="M101" s="897"/>
    </row>
    <row r="102" spans="2:13">
      <c r="I102" s="900"/>
      <c r="J102" s="900"/>
      <c r="K102" s="900"/>
      <c r="L102" s="900"/>
      <c r="M102" s="897"/>
    </row>
    <row r="103" spans="2:13">
      <c r="I103" s="900"/>
      <c r="J103" s="900"/>
      <c r="K103" s="900"/>
      <c r="L103" s="900"/>
      <c r="M103" s="897"/>
    </row>
    <row r="104" spans="2:13">
      <c r="I104" s="900"/>
      <c r="J104" s="900"/>
      <c r="K104" s="900"/>
      <c r="L104" s="900"/>
      <c r="M104" s="897"/>
    </row>
    <row r="105" spans="2:13">
      <c r="I105" s="900"/>
      <c r="J105" s="900"/>
      <c r="K105" s="900"/>
      <c r="L105" s="900"/>
      <c r="M105" s="897"/>
    </row>
    <row r="106" spans="2:13">
      <c r="I106" s="900"/>
      <c r="J106" s="900"/>
      <c r="K106" s="900"/>
      <c r="L106" s="900"/>
      <c r="M106" s="897"/>
    </row>
    <row r="107" spans="2:13">
      <c r="I107" s="900"/>
      <c r="J107" s="900"/>
      <c r="K107" s="900"/>
      <c r="L107" s="900"/>
      <c r="M107" s="897"/>
    </row>
    <row r="108" spans="2:13">
      <c r="E108" s="1">
        <v>13879</v>
      </c>
      <c r="I108" s="900"/>
      <c r="J108" s="900"/>
      <c r="K108" s="900"/>
      <c r="L108" s="900"/>
      <c r="M108" s="897"/>
    </row>
    <row r="109" spans="2:13">
      <c r="I109" s="900"/>
      <c r="J109" s="900"/>
      <c r="K109" s="900"/>
      <c r="L109" s="900"/>
      <c r="M109" s="897"/>
    </row>
    <row r="110" spans="2:13">
      <c r="B110" s="93">
        <v>0</v>
      </c>
      <c r="I110" s="900"/>
      <c r="J110" s="900"/>
      <c r="K110" s="900"/>
      <c r="L110" s="900"/>
      <c r="M110" s="897"/>
    </row>
    <row r="124" spans="5:7">
      <c r="E124" s="1">
        <f>SUM(E126:E131)</f>
        <v>0</v>
      </c>
      <c r="F124" s="1">
        <f>SUM(F126:F131)</f>
        <v>0</v>
      </c>
      <c r="G124" s="1">
        <f>SUM(G126:G131)</f>
        <v>0</v>
      </c>
    </row>
  </sheetData>
  <mergeCells count="13">
    <mergeCell ref="C65:C66"/>
    <mergeCell ref="D65:D66"/>
    <mergeCell ref="E65:E66"/>
    <mergeCell ref="F65:F66"/>
    <mergeCell ref="G65:G66"/>
    <mergeCell ref="B5:B6"/>
    <mergeCell ref="C5:C6"/>
    <mergeCell ref="D5:G5"/>
    <mergeCell ref="K2:L2"/>
    <mergeCell ref="B2:G2"/>
    <mergeCell ref="I2:J2"/>
    <mergeCell ref="B3:G3"/>
    <mergeCell ref="I3:N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rgb="FF00B050"/>
  </sheetPr>
  <dimension ref="B1:N142"/>
  <sheetViews>
    <sheetView showGridLines="0" zoomScale="85" zoomScaleNormal="85" workbookViewId="0">
      <selection activeCell="C17" sqref="C17:C18"/>
    </sheetView>
  </sheetViews>
  <sheetFormatPr defaultColWidth="9.109375" defaultRowHeight="15.6"/>
  <cols>
    <col min="1" max="1" width="3.88671875" style="3" customWidth="1"/>
    <col min="2" max="6" width="30.109375" style="3" customWidth="1"/>
    <col min="7" max="7" width="27.6640625" style="136" customWidth="1"/>
    <col min="8" max="8" width="10.6640625" style="136" customWidth="1"/>
    <col min="9" max="9" width="2" style="136" customWidth="1"/>
    <col min="10" max="10" width="10.6640625" style="136" customWidth="1"/>
    <col min="11" max="11" width="9.109375" style="148"/>
    <col min="12" max="12" width="9.109375" style="106"/>
    <col min="13" max="16384" width="9.109375" style="3"/>
  </cols>
  <sheetData>
    <row r="1" spans="2:12" ht="17.399999999999999">
      <c r="B1" s="29"/>
      <c r="C1" s="29"/>
      <c r="D1" s="29"/>
      <c r="E1" s="29"/>
      <c r="F1" s="29"/>
      <c r="G1" s="132" t="s">
        <v>329</v>
      </c>
    </row>
    <row r="2" spans="2:12">
      <c r="B2" s="29"/>
      <c r="C2" s="29"/>
      <c r="D2" s="29"/>
      <c r="E2" s="29"/>
      <c r="F2" s="29"/>
    </row>
    <row r="4" spans="2:12" ht="17.399999999999999">
      <c r="F4" s="893"/>
      <c r="G4" s="894"/>
    </row>
    <row r="5" spans="2:12" ht="22.5" customHeight="1">
      <c r="B5" s="1328" t="s">
        <v>206</v>
      </c>
      <c r="C5" s="1328"/>
      <c r="D5" s="1328"/>
      <c r="E5" s="1328"/>
      <c r="F5" s="1328"/>
      <c r="G5" s="1328"/>
      <c r="H5" s="105"/>
      <c r="I5" s="105"/>
    </row>
    <row r="6" spans="2:12">
      <c r="G6" s="133"/>
      <c r="H6" s="133"/>
      <c r="I6" s="133"/>
    </row>
    <row r="7" spans="2:12" ht="16.2" thickBot="1">
      <c r="G7" s="104" t="s">
        <v>31</v>
      </c>
    </row>
    <row r="8" spans="2:12" s="30" customFormat="1" ht="18" customHeight="1">
      <c r="B8" s="1329" t="s">
        <v>921</v>
      </c>
      <c r="C8" s="1330"/>
      <c r="D8" s="1330"/>
      <c r="E8" s="1330"/>
      <c r="F8" s="1330"/>
      <c r="G8" s="1331"/>
      <c r="H8" s="137"/>
      <c r="I8" s="137"/>
      <c r="J8" s="137"/>
      <c r="K8" s="148"/>
      <c r="L8" s="151"/>
    </row>
    <row r="9" spans="2:12" s="30" customFormat="1" ht="21.75" customHeight="1" thickBot="1">
      <c r="B9" s="1332"/>
      <c r="C9" s="1333"/>
      <c r="D9" s="1333"/>
      <c r="E9" s="1333"/>
      <c r="F9" s="1333"/>
      <c r="G9" s="1334"/>
      <c r="H9" s="137"/>
      <c r="I9" s="137"/>
      <c r="J9" s="137"/>
      <c r="K9" s="148"/>
      <c r="L9" s="151"/>
    </row>
    <row r="10" spans="2:12" s="30" customFormat="1" ht="60.75" customHeight="1">
      <c r="B10" s="61" t="s">
        <v>207</v>
      </c>
      <c r="C10" s="62" t="s">
        <v>13</v>
      </c>
      <c r="D10" s="62" t="s">
        <v>208</v>
      </c>
      <c r="E10" s="62" t="s">
        <v>356</v>
      </c>
      <c r="F10" s="62" t="s">
        <v>209</v>
      </c>
      <c r="G10" s="134" t="s">
        <v>355</v>
      </c>
      <c r="H10" s="137"/>
      <c r="I10" s="137"/>
      <c r="J10" s="137"/>
      <c r="K10" s="148"/>
      <c r="L10" s="151"/>
    </row>
    <row r="11" spans="2:12" s="30" customFormat="1" ht="17.25" customHeight="1" thickBot="1">
      <c r="B11" s="143"/>
      <c r="C11" s="144">
        <v>1</v>
      </c>
      <c r="D11" s="144">
        <v>2</v>
      </c>
      <c r="E11" s="144">
        <v>3</v>
      </c>
      <c r="F11" s="144" t="s">
        <v>210</v>
      </c>
      <c r="G11" s="145">
        <v>5</v>
      </c>
      <c r="H11" s="137"/>
      <c r="I11" s="137"/>
      <c r="J11" s="137"/>
      <c r="K11" s="148"/>
      <c r="L11" s="151"/>
    </row>
    <row r="12" spans="2:12" s="30" customFormat="1" ht="33" customHeight="1">
      <c r="B12" s="487" t="s">
        <v>211</v>
      </c>
      <c r="C12" s="114">
        <v>65800000</v>
      </c>
      <c r="D12" s="114">
        <v>65800000</v>
      </c>
      <c r="E12" s="114">
        <v>65800000</v>
      </c>
      <c r="F12" s="114">
        <v>0</v>
      </c>
      <c r="G12" s="488">
        <v>0</v>
      </c>
      <c r="H12" s="137"/>
      <c r="I12" s="137"/>
      <c r="J12" s="137"/>
      <c r="K12" s="148"/>
      <c r="L12" s="151"/>
    </row>
    <row r="13" spans="2:12" s="30" customFormat="1" ht="33" customHeight="1" thickBot="1">
      <c r="B13" s="489" t="s">
        <v>212</v>
      </c>
      <c r="C13" s="490">
        <v>0</v>
      </c>
      <c r="D13" s="490">
        <v>0</v>
      </c>
      <c r="E13" s="490">
        <v>0</v>
      </c>
      <c r="F13" s="490">
        <v>0</v>
      </c>
      <c r="G13" s="491">
        <v>0</v>
      </c>
      <c r="H13" s="137"/>
      <c r="I13" s="137"/>
      <c r="J13" s="137"/>
      <c r="K13" s="148"/>
      <c r="L13" s="151"/>
    </row>
    <row r="14" spans="2:12" s="30" customFormat="1" ht="33" customHeight="1" thickBot="1">
      <c r="B14" s="492" t="s">
        <v>11</v>
      </c>
      <c r="C14" s="493">
        <f>SUM(C12:C13)</f>
        <v>65800000</v>
      </c>
      <c r="D14" s="494">
        <f>SUM(D12:D13)</f>
        <v>65800000</v>
      </c>
      <c r="E14" s="493">
        <f>SUM(E12:E13)</f>
        <v>65800000</v>
      </c>
      <c r="F14" s="493">
        <f>SUM(F12:F13)</f>
        <v>0</v>
      </c>
      <c r="G14" s="495">
        <f>SUM(G12:G13)</f>
        <v>0</v>
      </c>
      <c r="H14" s="137"/>
      <c r="I14" s="137"/>
      <c r="J14" s="137"/>
      <c r="K14" s="148"/>
      <c r="L14" s="151"/>
    </row>
    <row r="15" spans="2:12" s="30" customFormat="1" ht="42.75" customHeight="1" thickBot="1">
      <c r="B15" s="31"/>
      <c r="C15" s="1340"/>
      <c r="D15" s="1340"/>
      <c r="E15" s="131"/>
      <c r="F15" s="32" t="s">
        <v>31</v>
      </c>
      <c r="G15" s="886"/>
      <c r="H15" s="137"/>
      <c r="I15" s="137"/>
      <c r="J15" s="137"/>
      <c r="K15" s="148"/>
      <c r="L15" s="151"/>
    </row>
    <row r="16" spans="2:12" s="30" customFormat="1" ht="33" customHeight="1" thickBot="1">
      <c r="B16" s="1335" t="s">
        <v>922</v>
      </c>
      <c r="C16" s="1336"/>
      <c r="D16" s="1336"/>
      <c r="E16" s="1336"/>
      <c r="F16" s="1337"/>
      <c r="G16" s="135"/>
      <c r="H16" s="138"/>
      <c r="I16" s="137"/>
      <c r="J16" s="137"/>
      <c r="K16" s="148"/>
      <c r="L16" s="151"/>
    </row>
    <row r="17" spans="2:12" s="30" customFormat="1" ht="18" thickBot="1">
      <c r="B17" s="115"/>
      <c r="C17" s="116" t="s">
        <v>923</v>
      </c>
      <c r="D17" s="116" t="s">
        <v>924</v>
      </c>
      <c r="E17" s="116" t="s">
        <v>925</v>
      </c>
      <c r="F17" s="117" t="s">
        <v>926</v>
      </c>
      <c r="G17" s="139"/>
      <c r="H17" s="137"/>
      <c r="I17" s="137"/>
      <c r="J17" s="137"/>
      <c r="K17" s="148"/>
      <c r="L17" s="151"/>
    </row>
    <row r="18" spans="2:12" s="30" customFormat="1" ht="33" customHeight="1">
      <c r="B18" s="487" t="s">
        <v>211</v>
      </c>
      <c r="C18" s="1139">
        <v>20000000</v>
      </c>
      <c r="D18" s="1139">
        <v>40000000</v>
      </c>
      <c r="E18" s="1139">
        <f>+C18+D18</f>
        <v>60000000</v>
      </c>
      <c r="F18" s="1140">
        <v>65000000</v>
      </c>
      <c r="G18" s="1338"/>
      <c r="H18" s="1339"/>
      <c r="I18" s="1339"/>
      <c r="J18" s="677"/>
      <c r="K18" s="679"/>
      <c r="L18" s="151"/>
    </row>
    <row r="19" spans="2:12" ht="33" customHeight="1" thickBot="1">
      <c r="B19" s="871" t="s">
        <v>212</v>
      </c>
      <c r="C19" s="1086">
        <v>0</v>
      </c>
      <c r="D19" s="1086">
        <v>0</v>
      </c>
      <c r="E19" s="1086">
        <v>0</v>
      </c>
      <c r="F19" s="1087">
        <v>0</v>
      </c>
      <c r="G19" s="140"/>
      <c r="H19" s="140"/>
    </row>
    <row r="20" spans="2:12" ht="33" customHeight="1" thickBot="1">
      <c r="B20" s="872" t="s">
        <v>11</v>
      </c>
      <c r="C20" s="1088">
        <f>SUM(C18:C19)</f>
        <v>20000000</v>
      </c>
      <c r="D20" s="1088">
        <f>SUM(D18:D19)</f>
        <v>40000000</v>
      </c>
      <c r="E20" s="1088">
        <f>SUM(E18:E19)</f>
        <v>60000000</v>
      </c>
      <c r="F20" s="1089">
        <f>SUM(F18:F19)</f>
        <v>65000000</v>
      </c>
      <c r="G20" s="140"/>
      <c r="H20" s="140"/>
    </row>
    <row r="21" spans="2:12" ht="33" customHeight="1">
      <c r="C21" s="681"/>
      <c r="D21" s="681"/>
      <c r="E21" s="681"/>
      <c r="F21" s="681"/>
      <c r="G21" s="104"/>
      <c r="H21" s="147"/>
    </row>
    <row r="22" spans="2:12" ht="18.75" customHeight="1">
      <c r="B22" s="1327" t="s">
        <v>739</v>
      </c>
      <c r="C22" s="1327"/>
      <c r="D22" s="1327"/>
      <c r="E22" s="1327"/>
      <c r="F22" s="1327"/>
      <c r="G22" s="1327"/>
    </row>
    <row r="23" spans="2:12" ht="18.75" customHeight="1">
      <c r="B23" s="33"/>
    </row>
    <row r="25" spans="2:12">
      <c r="I25" s="147"/>
      <c r="J25" s="147"/>
      <c r="L25" s="148"/>
    </row>
    <row r="28" spans="2:12">
      <c r="D28" s="29"/>
    </row>
    <row r="43" spans="5:14">
      <c r="F43" s="3">
        <f>SUM(F44:F48)</f>
        <v>2855</v>
      </c>
      <c r="G43" s="136">
        <f>SUM(G44:G48)</f>
        <v>4282</v>
      </c>
      <c r="I43" s="136">
        <v>1427</v>
      </c>
      <c r="J43" s="136">
        <f>+I43*2</f>
        <v>2854</v>
      </c>
      <c r="K43" s="148">
        <f>+I43*3</f>
        <v>4281</v>
      </c>
      <c r="L43" s="106">
        <f>+K43+I43</f>
        <v>5708</v>
      </c>
    </row>
    <row r="44" spans="5:14">
      <c r="E44" s="3">
        <v>1250</v>
      </c>
      <c r="F44" s="3">
        <v>2500</v>
      </c>
      <c r="G44" s="136">
        <v>3751</v>
      </c>
      <c r="H44" s="136">
        <v>5001</v>
      </c>
      <c r="I44" s="136">
        <v>1250</v>
      </c>
      <c r="J44" s="136">
        <f>+I44*2</f>
        <v>2500</v>
      </c>
      <c r="K44" s="148">
        <f>+I44*3</f>
        <v>3750</v>
      </c>
      <c r="L44" s="106">
        <f>+K44+I44</f>
        <v>5000</v>
      </c>
      <c r="N44" s="106"/>
    </row>
    <row r="45" spans="5:14">
      <c r="G45" s="136">
        <v>0</v>
      </c>
      <c r="I45" s="136">
        <v>0</v>
      </c>
      <c r="J45" s="136">
        <v>0</v>
      </c>
      <c r="K45" s="148">
        <v>0</v>
      </c>
      <c r="L45" s="106">
        <v>0</v>
      </c>
    </row>
    <row r="46" spans="5:14">
      <c r="G46" s="136">
        <v>0</v>
      </c>
      <c r="I46" s="136">
        <v>0</v>
      </c>
      <c r="J46" s="136">
        <v>0</v>
      </c>
      <c r="K46" s="148">
        <v>0</v>
      </c>
      <c r="L46" s="106">
        <v>0</v>
      </c>
    </row>
    <row r="47" spans="5:14">
      <c r="E47" s="3">
        <v>177</v>
      </c>
      <c r="F47" s="3">
        <v>355</v>
      </c>
      <c r="G47" s="136">
        <v>531</v>
      </c>
      <c r="H47" s="136">
        <v>709</v>
      </c>
      <c r="I47" s="136">
        <v>117</v>
      </c>
      <c r="K47" s="148">
        <v>531</v>
      </c>
    </row>
    <row r="48" spans="5:14">
      <c r="I48" s="136">
        <f>SUM(I44:I47)</f>
        <v>1367</v>
      </c>
      <c r="J48" s="136">
        <f t="shared" ref="J48:L48" si="0">SUM(J44:J47)</f>
        <v>2500</v>
      </c>
      <c r="K48" s="147">
        <f>SUM(K44:K47)</f>
        <v>4281</v>
      </c>
      <c r="L48" s="136">
        <f t="shared" si="0"/>
        <v>5000</v>
      </c>
    </row>
    <row r="49" spans="5:14">
      <c r="N49" s="106"/>
    </row>
    <row r="50" spans="5:14">
      <c r="I50" s="136">
        <v>5415</v>
      </c>
      <c r="J50" s="136">
        <f>+I50+I50</f>
        <v>10830</v>
      </c>
      <c r="K50" s="148">
        <f>+J50+I50</f>
        <v>16245</v>
      </c>
      <c r="L50" s="106">
        <f>+K50+I50</f>
        <v>21660</v>
      </c>
    </row>
    <row r="52" spans="5:14">
      <c r="E52" s="3">
        <v>5415</v>
      </c>
      <c r="F52" s="3">
        <v>10830</v>
      </c>
      <c r="G52" s="136">
        <v>16245</v>
      </c>
      <c r="I52" s="136">
        <v>5415</v>
      </c>
      <c r="J52" s="136">
        <f>+I52*2</f>
        <v>10830</v>
      </c>
      <c r="K52" s="148">
        <f>+J52+I52</f>
        <v>16245</v>
      </c>
      <c r="L52" s="106">
        <f>+K52+I52</f>
        <v>21660</v>
      </c>
    </row>
    <row r="53" spans="5:14">
      <c r="J53" s="136">
        <f>+G52+E52</f>
        <v>21660</v>
      </c>
    </row>
    <row r="57" spans="5:14">
      <c r="I57" s="136">
        <v>2990</v>
      </c>
      <c r="J57" s="136">
        <f>+I57+I57</f>
        <v>5980</v>
      </c>
      <c r="K57" s="148">
        <f>+J57+I57</f>
        <v>8970</v>
      </c>
      <c r="L57" s="106">
        <f>+K57+I57</f>
        <v>11960</v>
      </c>
    </row>
    <row r="59" spans="5:14">
      <c r="F59" s="3">
        <v>5636</v>
      </c>
      <c r="G59" s="136">
        <v>8454</v>
      </c>
      <c r="I59" s="136">
        <v>2818</v>
      </c>
      <c r="J59" s="136">
        <f>+I59+I59</f>
        <v>5636</v>
      </c>
      <c r="K59" s="148">
        <f>+J59+I59</f>
        <v>8454</v>
      </c>
      <c r="L59" s="106">
        <f>+K59+I59</f>
        <v>11272</v>
      </c>
    </row>
    <row r="60" spans="5:14">
      <c r="E60" s="3">
        <v>172</v>
      </c>
      <c r="F60" s="3">
        <v>344</v>
      </c>
      <c r="G60" s="136">
        <v>516</v>
      </c>
      <c r="I60" s="136">
        <v>172</v>
      </c>
      <c r="J60" s="136">
        <f>+I60+I60</f>
        <v>344</v>
      </c>
      <c r="K60" s="148">
        <f>+J60+I60</f>
        <v>516</v>
      </c>
      <c r="L60" s="106">
        <f>+K60+I60</f>
        <v>688</v>
      </c>
      <c r="M60" s="106">
        <f>+G60+E60</f>
        <v>688</v>
      </c>
    </row>
    <row r="61" spans="5:14">
      <c r="I61" s="136">
        <f>SUM(I59:I60)</f>
        <v>2990</v>
      </c>
      <c r="J61" s="136">
        <f t="shared" ref="J61:L61" si="1">SUM(J59:J60)</f>
        <v>5980</v>
      </c>
      <c r="K61" s="147">
        <f t="shared" si="1"/>
        <v>8970</v>
      </c>
      <c r="L61" s="136">
        <f t="shared" si="1"/>
        <v>11960</v>
      </c>
    </row>
    <row r="63" spans="5:14">
      <c r="I63" s="136">
        <v>222</v>
      </c>
      <c r="J63" s="136">
        <v>444</v>
      </c>
      <c r="K63" s="148">
        <v>667</v>
      </c>
      <c r="L63" s="106">
        <f>+K63+I63</f>
        <v>889</v>
      </c>
    </row>
    <row r="65" spans="5:14">
      <c r="F65" s="3">
        <v>444</v>
      </c>
    </row>
    <row r="72" spans="5:14">
      <c r="E72" s="3">
        <v>8017</v>
      </c>
      <c r="F72" s="3">
        <v>16034</v>
      </c>
      <c r="G72" s="136">
        <v>24051</v>
      </c>
      <c r="I72" s="136">
        <v>8017</v>
      </c>
      <c r="J72" s="136">
        <v>16034</v>
      </c>
      <c r="K72" s="148">
        <f>+J72+I72</f>
        <v>24051</v>
      </c>
      <c r="L72" s="106">
        <f>+K72+I72</f>
        <v>32068</v>
      </c>
    </row>
    <row r="73" spans="5:14">
      <c r="F73" s="3">
        <v>7314</v>
      </c>
      <c r="G73" s="136">
        <v>10971</v>
      </c>
      <c r="I73" s="136">
        <v>3657</v>
      </c>
      <c r="J73" s="136">
        <f>+I73+I73</f>
        <v>7314</v>
      </c>
      <c r="K73" s="148">
        <f>+J73+I73</f>
        <v>10971</v>
      </c>
      <c r="L73" s="106">
        <f>+K73+I73</f>
        <v>14628</v>
      </c>
      <c r="N73" s="106"/>
    </row>
    <row r="78" spans="5:14">
      <c r="I78" s="136">
        <v>73651</v>
      </c>
      <c r="J78" s="136">
        <f>+I78+I78</f>
        <v>147302</v>
      </c>
      <c r="K78" s="148">
        <v>220952</v>
      </c>
      <c r="L78" s="106">
        <f>+K78+I78</f>
        <v>294603</v>
      </c>
    </row>
    <row r="79" spans="5:14">
      <c r="E79" s="3">
        <v>96844</v>
      </c>
      <c r="F79" s="3">
        <v>193688</v>
      </c>
      <c r="G79" s="136">
        <v>290532</v>
      </c>
      <c r="I79" s="136">
        <v>96844</v>
      </c>
      <c r="J79" s="136">
        <f>+I79+I79</f>
        <v>193688</v>
      </c>
      <c r="K79" s="148">
        <f>+J79+I79</f>
        <v>290532</v>
      </c>
      <c r="L79" s="106">
        <f>+K79+I79</f>
        <v>387376</v>
      </c>
    </row>
    <row r="89" spans="5:12">
      <c r="I89" s="136">
        <v>23193</v>
      </c>
      <c r="J89" s="136">
        <f>+I89+I89</f>
        <v>46386</v>
      </c>
      <c r="K89" s="148">
        <f>+J89+I89</f>
        <v>69579</v>
      </c>
      <c r="L89" s="106">
        <f>+K89+I89</f>
        <v>92772</v>
      </c>
    </row>
    <row r="90" spans="5:12">
      <c r="E90" s="3">
        <v>23193</v>
      </c>
      <c r="F90" s="3">
        <v>46386</v>
      </c>
      <c r="G90" s="136">
        <v>69580</v>
      </c>
      <c r="I90" s="149">
        <v>23193</v>
      </c>
      <c r="J90" s="149">
        <v>46386</v>
      </c>
      <c r="K90" s="680">
        <v>69580</v>
      </c>
      <c r="L90" s="150">
        <v>92773</v>
      </c>
    </row>
    <row r="93" spans="5:12">
      <c r="I93" s="136">
        <v>17948</v>
      </c>
      <c r="J93" s="136">
        <v>35896</v>
      </c>
      <c r="K93" s="148">
        <v>53843</v>
      </c>
      <c r="L93" s="106">
        <f>+K93+I93</f>
        <v>71791</v>
      </c>
    </row>
    <row r="95" spans="5:12">
      <c r="I95" s="136">
        <v>4068</v>
      </c>
      <c r="J95" s="136">
        <v>8136</v>
      </c>
      <c r="K95" s="148">
        <v>12204</v>
      </c>
      <c r="L95" s="106">
        <f>+K95+I95</f>
        <v>16272</v>
      </c>
    </row>
    <row r="96" spans="5:12">
      <c r="E96" s="3">
        <v>1265</v>
      </c>
      <c r="F96" s="3">
        <v>2530</v>
      </c>
      <c r="G96" s="136">
        <v>3795</v>
      </c>
      <c r="I96" s="136">
        <v>1265</v>
      </c>
      <c r="J96" s="136">
        <v>2530</v>
      </c>
      <c r="K96" s="148">
        <v>3795</v>
      </c>
      <c r="L96" s="106">
        <f>+K96+I96</f>
        <v>5060</v>
      </c>
    </row>
    <row r="98" spans="2:13">
      <c r="I98" s="136">
        <v>2803</v>
      </c>
      <c r="J98" s="136">
        <v>5606</v>
      </c>
      <c r="K98" s="148">
        <v>8410</v>
      </c>
      <c r="L98" s="106">
        <f>+K98+I98</f>
        <v>11213</v>
      </c>
    </row>
    <row r="108" spans="2:13">
      <c r="E108" s="3">
        <v>13879</v>
      </c>
      <c r="I108" s="153"/>
      <c r="J108" s="136">
        <v>11879</v>
      </c>
      <c r="K108" s="148">
        <v>27759</v>
      </c>
      <c r="L108" s="130">
        <v>41639</v>
      </c>
      <c r="M108" s="106">
        <f>+L108+J108</f>
        <v>53518</v>
      </c>
    </row>
    <row r="110" spans="2:13">
      <c r="B110" s="93">
        <v>0</v>
      </c>
    </row>
    <row r="111" spans="2:13">
      <c r="I111" s="136">
        <v>45524</v>
      </c>
    </row>
    <row r="124" spans="5:7">
      <c r="E124" s="3">
        <f>SUM(E126:E131)</f>
        <v>0</v>
      </c>
      <c r="F124" s="3">
        <f>SUM(F126:F131)</f>
        <v>0</v>
      </c>
      <c r="G124" s="136">
        <f>SUM(G126:G131)</f>
        <v>0</v>
      </c>
    </row>
    <row r="141" spans="9:13">
      <c r="I141" s="136">
        <f>+H141-H74</f>
        <v>0</v>
      </c>
    </row>
    <row r="142" spans="9:13">
      <c r="L142" s="106">
        <f>+G141-G74</f>
        <v>0</v>
      </c>
      <c r="M142" s="106">
        <f>+H141-H74</f>
        <v>0</v>
      </c>
    </row>
  </sheetData>
  <mergeCells count="6">
    <mergeCell ref="B22:G22"/>
    <mergeCell ref="B5:G5"/>
    <mergeCell ref="B8:G9"/>
    <mergeCell ref="B16:F16"/>
    <mergeCell ref="G18:I18"/>
    <mergeCell ref="C15:D15"/>
  </mergeCells>
  <printOptions horizontalCentered="1"/>
  <pageMargins left="0.31496062992126" right="0.31496062992126" top="0.74803149606299202" bottom="0.74803149606299202" header="0.31496062992126" footer="0.31496062992126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R101"/>
  <sheetViews>
    <sheetView showGridLines="0" topLeftCell="A25" zoomScale="70" zoomScaleNormal="70" workbookViewId="0">
      <selection activeCell="C17" sqref="C17:C18"/>
    </sheetView>
  </sheetViews>
  <sheetFormatPr defaultColWidth="9.109375" defaultRowHeight="15"/>
  <cols>
    <col min="1" max="1" width="4" style="236" customWidth="1"/>
    <col min="2" max="2" width="7.6640625" style="236" customWidth="1"/>
    <col min="3" max="3" width="75.33203125" style="236" customWidth="1"/>
    <col min="4" max="9" width="20.6640625" style="236" customWidth="1"/>
    <col min="10" max="10" width="12.88671875" style="1141" customWidth="1"/>
    <col min="11" max="11" width="12.6640625" style="345" customWidth="1"/>
    <col min="12" max="12" width="12.6640625" style="344" customWidth="1"/>
    <col min="13" max="13" width="13" style="345" customWidth="1"/>
    <col min="14" max="14" width="14.109375" style="344" customWidth="1"/>
    <col min="15" max="15" width="26.5546875" style="344" customWidth="1"/>
    <col min="16" max="17" width="9.109375" style="344"/>
    <col min="18" max="16384" width="9.109375" style="236"/>
  </cols>
  <sheetData>
    <row r="1" spans="2:18" ht="17.399999999999999">
      <c r="I1" s="353" t="s">
        <v>328</v>
      </c>
      <c r="K1" s="945"/>
    </row>
    <row r="2" spans="2:18" ht="15.6">
      <c r="K2" s="944"/>
      <c r="L2" s="1341"/>
      <c r="M2" s="1341"/>
      <c r="N2" s="1341"/>
    </row>
    <row r="3" spans="2:18" ht="17.399999999999999">
      <c r="B3" s="1342" t="s">
        <v>30</v>
      </c>
      <c r="C3" s="1342"/>
      <c r="D3" s="1342"/>
      <c r="E3" s="1342"/>
      <c r="F3" s="1342"/>
      <c r="G3" s="1342"/>
      <c r="H3" s="1342"/>
      <c r="I3" s="1342"/>
      <c r="J3" s="1142"/>
      <c r="L3" s="1341"/>
      <c r="M3" s="1341"/>
      <c r="N3" s="1341"/>
    </row>
    <row r="4" spans="2:18" ht="16.2" thickBot="1">
      <c r="C4" s="354"/>
      <c r="D4" s="354"/>
      <c r="E4" s="354"/>
      <c r="F4" s="354"/>
      <c r="G4" s="354"/>
      <c r="H4" s="354"/>
      <c r="I4" s="355" t="s">
        <v>31</v>
      </c>
      <c r="J4" s="1143"/>
    </row>
    <row r="5" spans="2:18" ht="25.5" customHeight="1">
      <c r="B5" s="1343" t="s">
        <v>233</v>
      </c>
      <c r="C5" s="1345" t="s">
        <v>33</v>
      </c>
      <c r="D5" s="1347" t="s">
        <v>927</v>
      </c>
      <c r="E5" s="1349" t="s">
        <v>928</v>
      </c>
      <c r="F5" s="1351" t="s">
        <v>929</v>
      </c>
      <c r="G5" s="1353" t="s">
        <v>918</v>
      </c>
      <c r="H5" s="1353" t="s">
        <v>930</v>
      </c>
      <c r="I5" s="1359" t="s">
        <v>920</v>
      </c>
      <c r="J5" s="698"/>
      <c r="K5" s="1356"/>
      <c r="L5" s="1355"/>
      <c r="M5" s="1356"/>
      <c r="N5" s="1355"/>
      <c r="R5" s="344"/>
    </row>
    <row r="6" spans="2:18" ht="36.75" customHeight="1" thickBot="1">
      <c r="B6" s="1344"/>
      <c r="C6" s="1346"/>
      <c r="D6" s="1348"/>
      <c r="E6" s="1350"/>
      <c r="F6" s="1352"/>
      <c r="G6" s="1354"/>
      <c r="H6" s="1354"/>
      <c r="I6" s="1360"/>
      <c r="J6" s="698"/>
      <c r="K6" s="1361"/>
      <c r="L6" s="1355"/>
      <c r="M6" s="1356"/>
      <c r="N6" s="1355"/>
      <c r="R6" s="344"/>
    </row>
    <row r="7" spans="2:18" ht="42.6" customHeight="1">
      <c r="B7" s="107" t="s">
        <v>68</v>
      </c>
      <c r="C7" s="983" t="s">
        <v>98</v>
      </c>
      <c r="D7" s="992">
        <v>90336754</v>
      </c>
      <c r="E7" s="993">
        <v>82406688</v>
      </c>
      <c r="F7" s="990">
        <f>+I7/4</f>
        <v>26821586.370000001</v>
      </c>
      <c r="G7" s="975">
        <f>+F7+F7</f>
        <v>53643172.740000002</v>
      </c>
      <c r="H7" s="975">
        <f>+F7+G7</f>
        <v>80464759.109999999</v>
      </c>
      <c r="I7" s="978">
        <v>107286345.48</v>
      </c>
      <c r="J7" s="1144"/>
      <c r="R7" s="344"/>
    </row>
    <row r="8" spans="2:18" ht="36" customHeight="1">
      <c r="B8" s="34" t="s">
        <v>69</v>
      </c>
      <c r="C8" s="984" t="s">
        <v>99</v>
      </c>
      <c r="D8" s="994">
        <v>125016769</v>
      </c>
      <c r="E8" s="995">
        <v>113983653</v>
      </c>
      <c r="F8" s="991">
        <f>+I8/4</f>
        <v>35536016.25</v>
      </c>
      <c r="G8" s="976">
        <f>+F8+F8</f>
        <v>71072032.5</v>
      </c>
      <c r="H8" s="976">
        <f>+F8+G8</f>
        <v>106608048.75</v>
      </c>
      <c r="I8" s="964">
        <v>142144065</v>
      </c>
      <c r="J8" s="1144"/>
      <c r="R8" s="344"/>
    </row>
    <row r="9" spans="2:18" ht="36" customHeight="1">
      <c r="B9" s="34" t="s">
        <v>70</v>
      </c>
      <c r="C9" s="984" t="s">
        <v>100</v>
      </c>
      <c r="D9" s="994">
        <v>148225899</v>
      </c>
      <c r="E9" s="995">
        <v>131469277</v>
      </c>
      <c r="F9" s="991">
        <f>+I9/4</f>
        <v>42133211.25</v>
      </c>
      <c r="G9" s="976">
        <f>+F9+F9</f>
        <v>84266422.5</v>
      </c>
      <c r="H9" s="976">
        <f>+F9+G9</f>
        <v>126399633.75</v>
      </c>
      <c r="I9" s="964">
        <v>168532845</v>
      </c>
      <c r="J9" s="1144"/>
      <c r="R9" s="344"/>
    </row>
    <row r="10" spans="2:18" ht="36" customHeight="1">
      <c r="B10" s="34" t="s">
        <v>71</v>
      </c>
      <c r="C10" s="984" t="s">
        <v>101</v>
      </c>
      <c r="D10" s="994">
        <v>90</v>
      </c>
      <c r="E10" s="995">
        <v>85</v>
      </c>
      <c r="F10" s="991">
        <v>90</v>
      </c>
      <c r="G10" s="991">
        <v>90</v>
      </c>
      <c r="H10" s="991">
        <v>90</v>
      </c>
      <c r="I10" s="964">
        <v>90</v>
      </c>
      <c r="J10" s="1145"/>
      <c r="K10" s="458"/>
      <c r="R10" s="344"/>
    </row>
    <row r="11" spans="2:18" ht="36" customHeight="1">
      <c r="B11" s="34" t="s">
        <v>102</v>
      </c>
      <c r="C11" s="985" t="s">
        <v>103</v>
      </c>
      <c r="D11" s="994">
        <v>88</v>
      </c>
      <c r="E11" s="995">
        <v>76</v>
      </c>
      <c r="F11" s="991">
        <v>81</v>
      </c>
      <c r="G11" s="991">
        <v>81</v>
      </c>
      <c r="H11" s="991">
        <v>81</v>
      </c>
      <c r="I11" s="964">
        <v>81</v>
      </c>
      <c r="J11" s="1145"/>
      <c r="K11" s="458"/>
      <c r="R11" s="344"/>
    </row>
    <row r="12" spans="2:18" ht="36" customHeight="1">
      <c r="B12" s="34" t="s">
        <v>104</v>
      </c>
      <c r="C12" s="985" t="s">
        <v>105</v>
      </c>
      <c r="D12" s="994">
        <v>2</v>
      </c>
      <c r="E12" s="995">
        <v>9</v>
      </c>
      <c r="F12" s="991">
        <v>9</v>
      </c>
      <c r="G12" s="991">
        <v>9</v>
      </c>
      <c r="H12" s="991">
        <v>9</v>
      </c>
      <c r="I12" s="964">
        <v>9</v>
      </c>
      <c r="J12" s="1145"/>
      <c r="K12" s="458"/>
      <c r="R12" s="344"/>
    </row>
    <row r="13" spans="2:18" ht="36" customHeight="1">
      <c r="B13" s="34" t="s">
        <v>60</v>
      </c>
      <c r="C13" s="986" t="s">
        <v>36</v>
      </c>
      <c r="D13" s="994">
        <v>2500000</v>
      </c>
      <c r="E13" s="995">
        <v>2962963</v>
      </c>
      <c r="F13" s="991">
        <v>625000</v>
      </c>
      <c r="G13" s="976">
        <v>1250000</v>
      </c>
      <c r="H13" s="976">
        <v>1875000</v>
      </c>
      <c r="I13" s="964">
        <v>2500000</v>
      </c>
      <c r="J13" s="1144"/>
      <c r="K13" s="458"/>
      <c r="R13" s="344"/>
    </row>
    <row r="14" spans="2:18" ht="36" customHeight="1">
      <c r="B14" s="34" t="s">
        <v>61</v>
      </c>
      <c r="C14" s="986" t="s">
        <v>205</v>
      </c>
      <c r="D14" s="994">
        <v>5</v>
      </c>
      <c r="E14" s="995">
        <v>3</v>
      </c>
      <c r="F14" s="991">
        <v>3</v>
      </c>
      <c r="G14" s="976">
        <v>3</v>
      </c>
      <c r="H14" s="976">
        <v>3</v>
      </c>
      <c r="I14" s="964">
        <v>3</v>
      </c>
      <c r="J14" s="1144"/>
      <c r="K14" s="458"/>
      <c r="R14" s="344"/>
    </row>
    <row r="15" spans="2:18" ht="36" customHeight="1">
      <c r="B15" s="34" t="s">
        <v>62</v>
      </c>
      <c r="C15" s="986" t="s">
        <v>37</v>
      </c>
      <c r="D15" s="994">
        <v>0</v>
      </c>
      <c r="E15" s="995">
        <v>0</v>
      </c>
      <c r="F15" s="991">
        <v>0</v>
      </c>
      <c r="G15" s="976">
        <v>0</v>
      </c>
      <c r="H15" s="976">
        <v>0</v>
      </c>
      <c r="I15" s="964">
        <v>0</v>
      </c>
      <c r="J15" s="1144"/>
      <c r="K15" s="458"/>
      <c r="R15" s="344"/>
    </row>
    <row r="16" spans="2:18" ht="36" customHeight="1">
      <c r="B16" s="34" t="s">
        <v>106</v>
      </c>
      <c r="C16" s="986" t="s">
        <v>214</v>
      </c>
      <c r="D16" s="994">
        <v>0</v>
      </c>
      <c r="E16" s="995">
        <v>0</v>
      </c>
      <c r="F16" s="991">
        <v>0</v>
      </c>
      <c r="G16" s="976">
        <v>0</v>
      </c>
      <c r="H16" s="976">
        <v>0</v>
      </c>
      <c r="I16" s="964">
        <v>0</v>
      </c>
      <c r="J16" s="1144"/>
      <c r="R16" s="344"/>
    </row>
    <row r="17" spans="2:18" ht="36" customHeight="1">
      <c r="B17" s="34" t="s">
        <v>63</v>
      </c>
      <c r="C17" s="984" t="s">
        <v>38</v>
      </c>
      <c r="D17" s="994">
        <v>4000000</v>
      </c>
      <c r="E17" s="995">
        <v>4887950</v>
      </c>
      <c r="F17" s="991">
        <v>1000000</v>
      </c>
      <c r="G17" s="976">
        <v>2000000</v>
      </c>
      <c r="H17" s="976">
        <v>3000000</v>
      </c>
      <c r="I17" s="964">
        <v>4000000</v>
      </c>
      <c r="J17" s="1144"/>
      <c r="K17" s="458"/>
      <c r="R17" s="344"/>
    </row>
    <row r="18" spans="2:18" ht="36" customHeight="1">
      <c r="B18" s="34" t="s">
        <v>64</v>
      </c>
      <c r="C18" s="987" t="s">
        <v>204</v>
      </c>
      <c r="D18" s="994">
        <v>5</v>
      </c>
      <c r="E18" s="995">
        <v>5</v>
      </c>
      <c r="F18" s="991">
        <v>5</v>
      </c>
      <c r="G18" s="976">
        <v>5</v>
      </c>
      <c r="H18" s="976">
        <v>5</v>
      </c>
      <c r="I18" s="964">
        <v>5</v>
      </c>
      <c r="J18" s="1144"/>
      <c r="R18" s="344"/>
    </row>
    <row r="19" spans="2:18" ht="36" customHeight="1">
      <c r="B19" s="34" t="s">
        <v>65</v>
      </c>
      <c r="C19" s="984" t="s">
        <v>39</v>
      </c>
      <c r="D19" s="994">
        <v>272000</v>
      </c>
      <c r="E19" s="995">
        <v>352941</v>
      </c>
      <c r="F19" s="991">
        <v>88750</v>
      </c>
      <c r="G19" s="976">
        <v>177500</v>
      </c>
      <c r="H19" s="976">
        <v>266250</v>
      </c>
      <c r="I19" s="964">
        <v>355000</v>
      </c>
      <c r="J19" s="1144"/>
      <c r="K19" s="458"/>
      <c r="R19" s="344"/>
    </row>
    <row r="20" spans="2:18" ht="36" customHeight="1">
      <c r="B20" s="34" t="s">
        <v>66</v>
      </c>
      <c r="C20" s="986" t="s">
        <v>213</v>
      </c>
      <c r="D20" s="994">
        <v>2</v>
      </c>
      <c r="E20" s="995">
        <v>2</v>
      </c>
      <c r="F20" s="991">
        <v>2</v>
      </c>
      <c r="G20" s="976">
        <v>2</v>
      </c>
      <c r="H20" s="976">
        <v>2</v>
      </c>
      <c r="I20" s="964">
        <v>2</v>
      </c>
      <c r="J20" s="1144"/>
      <c r="R20" s="344"/>
    </row>
    <row r="21" spans="2:18" ht="36" customHeight="1">
      <c r="B21" s="34" t="s">
        <v>93</v>
      </c>
      <c r="C21" s="984" t="s">
        <v>77</v>
      </c>
      <c r="D21" s="994">
        <v>0</v>
      </c>
      <c r="E21" s="995">
        <v>0</v>
      </c>
      <c r="F21" s="991">
        <v>0</v>
      </c>
      <c r="G21" s="976">
        <v>0</v>
      </c>
      <c r="H21" s="976">
        <v>0</v>
      </c>
      <c r="I21" s="964">
        <v>0</v>
      </c>
      <c r="J21" s="1144"/>
      <c r="R21" s="344"/>
    </row>
    <row r="22" spans="2:18" ht="36" customHeight="1">
      <c r="B22" s="34" t="s">
        <v>24</v>
      </c>
      <c r="C22" s="984" t="s">
        <v>216</v>
      </c>
      <c r="D22" s="994">
        <v>0</v>
      </c>
      <c r="E22" s="995">
        <v>0</v>
      </c>
      <c r="F22" s="991">
        <v>0</v>
      </c>
      <c r="G22" s="976">
        <v>0</v>
      </c>
      <c r="H22" s="976">
        <v>0</v>
      </c>
      <c r="I22" s="964">
        <v>0</v>
      </c>
      <c r="J22" s="1144"/>
      <c r="R22" s="344"/>
    </row>
    <row r="23" spans="2:18" ht="36" customHeight="1">
      <c r="B23" s="34" t="s">
        <v>94</v>
      </c>
      <c r="C23" s="984" t="s">
        <v>317</v>
      </c>
      <c r="D23" s="994">
        <v>1320000</v>
      </c>
      <c r="E23" s="995">
        <v>1296296</v>
      </c>
      <c r="F23" s="991">
        <v>330000</v>
      </c>
      <c r="G23" s="976">
        <v>660000</v>
      </c>
      <c r="H23" s="976">
        <v>990000</v>
      </c>
      <c r="I23" s="964">
        <v>1320000</v>
      </c>
      <c r="J23" s="1144"/>
      <c r="K23" s="458"/>
      <c r="R23" s="344"/>
    </row>
    <row r="24" spans="2:18" ht="36" customHeight="1">
      <c r="B24" s="34" t="s">
        <v>107</v>
      </c>
      <c r="C24" s="984" t="s">
        <v>316</v>
      </c>
      <c r="D24" s="994">
        <v>3</v>
      </c>
      <c r="E24" s="995">
        <v>3</v>
      </c>
      <c r="F24" s="991">
        <v>3</v>
      </c>
      <c r="G24" s="976">
        <v>3</v>
      </c>
      <c r="H24" s="976">
        <v>3</v>
      </c>
      <c r="I24" s="964">
        <v>3</v>
      </c>
      <c r="J24" s="1144"/>
      <c r="R24" s="344"/>
    </row>
    <row r="25" spans="2:18" ht="36" customHeight="1">
      <c r="B25" s="34" t="s">
        <v>108</v>
      </c>
      <c r="C25" s="984" t="s">
        <v>184</v>
      </c>
      <c r="D25" s="994">
        <v>0</v>
      </c>
      <c r="E25" s="995">
        <v>0</v>
      </c>
      <c r="F25" s="991">
        <v>0</v>
      </c>
      <c r="G25" s="976">
        <v>0</v>
      </c>
      <c r="H25" s="976">
        <v>0</v>
      </c>
      <c r="I25" s="964">
        <v>0</v>
      </c>
      <c r="J25" s="1144"/>
      <c r="R25" s="344"/>
    </row>
    <row r="26" spans="2:18" ht="36" customHeight="1">
      <c r="B26" s="34" t="s">
        <v>109</v>
      </c>
      <c r="C26" s="984" t="s">
        <v>215</v>
      </c>
      <c r="D26" s="994">
        <v>0</v>
      </c>
      <c r="E26" s="995">
        <v>0</v>
      </c>
      <c r="F26" s="991">
        <v>0</v>
      </c>
      <c r="G26" s="976">
        <v>0</v>
      </c>
      <c r="H26" s="976">
        <v>0</v>
      </c>
      <c r="I26" s="964">
        <v>0</v>
      </c>
      <c r="J26" s="1144"/>
      <c r="R26" s="344"/>
    </row>
    <row r="27" spans="2:18" ht="36" customHeight="1">
      <c r="B27" s="34" t="s">
        <v>110</v>
      </c>
      <c r="C27" s="984" t="s">
        <v>40</v>
      </c>
      <c r="D27" s="994">
        <v>2500000</v>
      </c>
      <c r="E27" s="995">
        <v>2130388</v>
      </c>
      <c r="F27" s="991">
        <v>625000</v>
      </c>
      <c r="G27" s="976">
        <v>1250000</v>
      </c>
      <c r="H27" s="976">
        <v>1875000</v>
      </c>
      <c r="I27" s="964">
        <v>2500000</v>
      </c>
      <c r="J27" s="1144"/>
      <c r="R27" s="344"/>
    </row>
    <row r="28" spans="2:18" ht="36" customHeight="1">
      <c r="B28" s="34" t="s">
        <v>111</v>
      </c>
      <c r="C28" s="984" t="s">
        <v>27</v>
      </c>
      <c r="D28" s="994">
        <v>0</v>
      </c>
      <c r="E28" s="995">
        <v>0</v>
      </c>
      <c r="F28" s="991">
        <v>0</v>
      </c>
      <c r="G28" s="976">
        <v>0</v>
      </c>
      <c r="H28" s="976">
        <v>0</v>
      </c>
      <c r="I28" s="964">
        <v>0</v>
      </c>
      <c r="J28" s="1144"/>
      <c r="R28" s="344"/>
    </row>
    <row r="29" spans="2:18" ht="36" customHeight="1">
      <c r="B29" s="34" t="s">
        <v>95</v>
      </c>
      <c r="C29" s="988" t="s">
        <v>28</v>
      </c>
      <c r="D29" s="994">
        <v>0</v>
      </c>
      <c r="E29" s="995">
        <v>0</v>
      </c>
      <c r="F29" s="991">
        <v>0</v>
      </c>
      <c r="G29" s="976">
        <v>0</v>
      </c>
      <c r="H29" s="976">
        <v>0</v>
      </c>
      <c r="I29" s="964">
        <v>0</v>
      </c>
      <c r="J29" s="1144"/>
      <c r="R29" s="344"/>
    </row>
    <row r="30" spans="2:18" ht="39.6" customHeight="1">
      <c r="B30" s="34" t="s">
        <v>96</v>
      </c>
      <c r="C30" s="984" t="s">
        <v>41</v>
      </c>
      <c r="D30" s="994">
        <v>900000</v>
      </c>
      <c r="E30" s="995">
        <v>1026012</v>
      </c>
      <c r="F30" s="991">
        <v>0</v>
      </c>
      <c r="G30" s="976">
        <v>300000</v>
      </c>
      <c r="H30" s="976">
        <v>600000</v>
      </c>
      <c r="I30" s="964">
        <v>1200000</v>
      </c>
      <c r="J30" s="1144"/>
      <c r="R30" s="344"/>
    </row>
    <row r="31" spans="2:18" ht="36" customHeight="1">
      <c r="B31" s="34" t="s">
        <v>183</v>
      </c>
      <c r="C31" s="984" t="s">
        <v>346</v>
      </c>
      <c r="D31" s="994">
        <v>3</v>
      </c>
      <c r="E31" s="995">
        <v>4</v>
      </c>
      <c r="F31" s="991">
        <v>0</v>
      </c>
      <c r="G31" s="976">
        <v>1</v>
      </c>
      <c r="H31" s="976">
        <v>2</v>
      </c>
      <c r="I31" s="964">
        <v>4</v>
      </c>
      <c r="J31" s="1144"/>
      <c r="L31" s="345"/>
      <c r="R31" s="344"/>
    </row>
    <row r="32" spans="2:18" ht="41.4" customHeight="1">
      <c r="B32" s="34" t="s">
        <v>25</v>
      </c>
      <c r="C32" s="984" t="s">
        <v>42</v>
      </c>
      <c r="D32" s="994">
        <v>800000</v>
      </c>
      <c r="E32" s="995">
        <v>879628</v>
      </c>
      <c r="F32" s="991">
        <v>436000</v>
      </c>
      <c r="G32" s="976">
        <v>868890</v>
      </c>
      <c r="H32" s="976">
        <v>978900</v>
      </c>
      <c r="I32" s="964">
        <v>978900</v>
      </c>
      <c r="J32" s="1144"/>
      <c r="L32" s="345"/>
      <c r="R32" s="344"/>
    </row>
    <row r="33" spans="2:18" ht="36" customHeight="1">
      <c r="B33" s="34" t="s">
        <v>112</v>
      </c>
      <c r="C33" s="984" t="s">
        <v>359</v>
      </c>
      <c r="D33" s="994">
        <v>5</v>
      </c>
      <c r="E33" s="995">
        <v>5</v>
      </c>
      <c r="F33" s="991">
        <v>1</v>
      </c>
      <c r="G33" s="976">
        <v>3</v>
      </c>
      <c r="H33" s="976">
        <v>4</v>
      </c>
      <c r="I33" s="964">
        <v>4</v>
      </c>
      <c r="J33" s="1144"/>
      <c r="R33" s="344"/>
    </row>
    <row r="34" spans="2:18" ht="36" customHeight="1">
      <c r="B34" s="34" t="s">
        <v>113</v>
      </c>
      <c r="C34" s="984" t="s">
        <v>43</v>
      </c>
      <c r="D34" s="994">
        <v>0</v>
      </c>
      <c r="E34" s="995">
        <v>0</v>
      </c>
      <c r="F34" s="991">
        <v>0</v>
      </c>
      <c r="G34" s="976">
        <v>0</v>
      </c>
      <c r="H34" s="976">
        <v>0</v>
      </c>
      <c r="I34" s="964">
        <v>0</v>
      </c>
      <c r="J34" s="1144"/>
      <c r="R34" s="344"/>
    </row>
    <row r="35" spans="2:18" ht="36" customHeight="1">
      <c r="B35" s="34" t="s">
        <v>97</v>
      </c>
      <c r="C35" s="984" t="s">
        <v>44</v>
      </c>
      <c r="D35" s="994">
        <v>4500000</v>
      </c>
      <c r="E35" s="995">
        <v>4259875</v>
      </c>
      <c r="F35" s="991">
        <v>125000</v>
      </c>
      <c r="G35" s="976">
        <v>2250000</v>
      </c>
      <c r="H35" s="976">
        <v>3375000</v>
      </c>
      <c r="I35" s="964">
        <v>4500000</v>
      </c>
      <c r="J35" s="1144"/>
      <c r="R35" s="344"/>
    </row>
    <row r="36" spans="2:18" ht="36" customHeight="1">
      <c r="B36" s="34" t="s">
        <v>114</v>
      </c>
      <c r="C36" s="984" t="s">
        <v>45</v>
      </c>
      <c r="D36" s="994">
        <v>0</v>
      </c>
      <c r="E36" s="995">
        <v>0</v>
      </c>
      <c r="F36" s="991">
        <v>0</v>
      </c>
      <c r="G36" s="976">
        <v>0</v>
      </c>
      <c r="H36" s="976">
        <v>0</v>
      </c>
      <c r="I36" s="964">
        <v>0</v>
      </c>
      <c r="J36" s="1144"/>
      <c r="R36" s="344"/>
    </row>
    <row r="37" spans="2:18" ht="36" customHeight="1">
      <c r="B37" s="34" t="s">
        <v>347</v>
      </c>
      <c r="C37" s="984" t="s">
        <v>46</v>
      </c>
      <c r="D37" s="994">
        <v>0</v>
      </c>
      <c r="E37" s="995">
        <v>0</v>
      </c>
      <c r="F37" s="991">
        <v>0</v>
      </c>
      <c r="G37" s="976">
        <v>0</v>
      </c>
      <c r="H37" s="976">
        <v>0</v>
      </c>
      <c r="I37" s="964">
        <v>0</v>
      </c>
      <c r="J37" s="1144"/>
      <c r="R37" s="344"/>
    </row>
    <row r="38" spans="2:18" s="356" customFormat="1" ht="36" customHeight="1" thickBot="1">
      <c r="B38" s="73" t="s">
        <v>729</v>
      </c>
      <c r="C38" s="989" t="s">
        <v>730</v>
      </c>
      <c r="D38" s="996">
        <v>0</v>
      </c>
      <c r="E38" s="997">
        <v>0</v>
      </c>
      <c r="F38" s="998">
        <v>0</v>
      </c>
      <c r="G38" s="977">
        <v>0</v>
      </c>
      <c r="H38" s="977">
        <v>0</v>
      </c>
      <c r="I38" s="979">
        <v>0</v>
      </c>
      <c r="J38" s="1144"/>
      <c r="K38" s="345"/>
      <c r="L38" s="344"/>
      <c r="M38" s="345"/>
      <c r="N38" s="344"/>
      <c r="O38" s="344"/>
      <c r="P38" s="344"/>
      <c r="Q38" s="344"/>
      <c r="R38" s="111"/>
    </row>
    <row r="39" spans="2:18">
      <c r="B39" s="674"/>
      <c r="C39" s="357"/>
      <c r="D39" s="357"/>
      <c r="E39" s="357"/>
      <c r="F39" s="357"/>
      <c r="G39" s="357"/>
      <c r="J39" s="1146"/>
      <c r="R39" s="344"/>
    </row>
    <row r="40" spans="2:18" ht="19.5" customHeight="1">
      <c r="B40" s="674"/>
      <c r="C40" s="1357" t="s">
        <v>217</v>
      </c>
      <c r="D40" s="1357"/>
      <c r="E40" s="675"/>
      <c r="F40" s="1160">
        <f>+F9+F13+F17+F19+F23+F27+F32+F35</f>
        <v>45362961.25</v>
      </c>
      <c r="G40" s="1160">
        <f>+G9+G13+G17+G19+G23+G27+G30+G32+G35</f>
        <v>93022812.5</v>
      </c>
      <c r="H40" s="1161">
        <f>+H9+H13+H17+H19+H23+H27+H30+H32+H35</f>
        <v>139359783.75</v>
      </c>
      <c r="I40" s="932">
        <f>+I9+I13+I17+I19+I23+I27+I30+I32+I35</f>
        <v>185886745</v>
      </c>
      <c r="R40" s="344"/>
    </row>
    <row r="41" spans="2:18" ht="18.75" customHeight="1">
      <c r="B41" s="674"/>
      <c r="C41" s="1358" t="s">
        <v>366</v>
      </c>
      <c r="D41" s="1358"/>
      <c r="E41" s="1358"/>
      <c r="F41" s="357"/>
      <c r="G41" s="357"/>
      <c r="I41" s="932"/>
      <c r="J41" s="1146"/>
      <c r="R41" s="344"/>
    </row>
    <row r="42" spans="2:18">
      <c r="B42" s="674"/>
      <c r="C42" s="357"/>
      <c r="D42" s="357"/>
      <c r="E42" s="678"/>
      <c r="F42" s="357"/>
      <c r="G42" s="357"/>
      <c r="H42" s="357"/>
      <c r="I42" s="357"/>
      <c r="J42" s="1146"/>
    </row>
    <row r="43" spans="2:18">
      <c r="B43" s="674"/>
      <c r="C43" s="357"/>
      <c r="D43" s="344"/>
      <c r="E43" s="344"/>
      <c r="F43" s="344"/>
      <c r="G43" s="344"/>
      <c r="H43" s="344"/>
      <c r="I43" s="345"/>
    </row>
    <row r="44" spans="2:18">
      <c r="B44" s="674"/>
      <c r="C44" s="357"/>
      <c r="D44" s="344"/>
      <c r="E44" s="344"/>
      <c r="F44" s="344"/>
      <c r="G44" s="344"/>
      <c r="H44" s="344"/>
      <c r="I44" s="344"/>
    </row>
    <row r="45" spans="2:18">
      <c r="B45" s="674"/>
      <c r="C45" s="344"/>
      <c r="D45" s="344"/>
      <c r="E45" s="344"/>
      <c r="F45" s="344"/>
      <c r="G45" s="344"/>
      <c r="H45" s="344"/>
      <c r="I45" s="344"/>
    </row>
    <row r="46" spans="2:18">
      <c r="B46" s="674"/>
      <c r="C46" s="344"/>
      <c r="D46" s="357"/>
      <c r="E46" s="357"/>
      <c r="F46" s="357"/>
      <c r="G46" s="357"/>
      <c r="H46" s="357"/>
      <c r="I46" s="357"/>
      <c r="J46" s="1146"/>
    </row>
    <row r="47" spans="2:18">
      <c r="B47" s="674"/>
      <c r="C47" s="344"/>
      <c r="D47" s="357"/>
      <c r="E47" s="357"/>
      <c r="F47" s="357"/>
      <c r="G47" s="357"/>
      <c r="H47" s="357"/>
      <c r="I47" s="357"/>
      <c r="J47" s="1146"/>
    </row>
    <row r="48" spans="2:18">
      <c r="B48" s="674"/>
      <c r="C48" s="357"/>
      <c r="D48" s="357"/>
      <c r="E48" s="357"/>
      <c r="F48" s="357"/>
      <c r="G48" s="357"/>
      <c r="H48" s="357"/>
      <c r="I48" s="357"/>
      <c r="J48" s="1146"/>
    </row>
    <row r="49" spans="2:10">
      <c r="B49" s="674"/>
      <c r="C49" s="357"/>
      <c r="D49" s="357"/>
      <c r="E49" s="357"/>
      <c r="F49" s="357"/>
      <c r="G49" s="357"/>
      <c r="H49" s="357"/>
      <c r="I49" s="357"/>
      <c r="J49" s="1146"/>
    </row>
    <row r="50" spans="2:10">
      <c r="B50" s="674"/>
      <c r="C50" s="357"/>
      <c r="D50" s="344"/>
      <c r="E50" s="344"/>
      <c r="F50" s="344"/>
      <c r="G50" s="344"/>
      <c r="H50" s="344"/>
      <c r="I50" s="344"/>
    </row>
    <row r="51" spans="2:10">
      <c r="B51" s="674"/>
      <c r="C51" s="357"/>
      <c r="D51" s="344"/>
      <c r="E51" s="344"/>
      <c r="F51" s="344"/>
      <c r="G51" s="344"/>
      <c r="H51" s="344"/>
      <c r="I51" s="344"/>
    </row>
    <row r="52" spans="2:10">
      <c r="B52" s="344"/>
      <c r="C52" s="344"/>
      <c r="D52" s="344"/>
      <c r="E52" s="344"/>
      <c r="F52" s="344"/>
      <c r="G52" s="344"/>
      <c r="H52" s="344"/>
      <c r="I52" s="344"/>
    </row>
    <row r="53" spans="2:10">
      <c r="B53" s="344"/>
      <c r="C53" s="344"/>
      <c r="D53" s="344"/>
      <c r="E53" s="344"/>
      <c r="F53" s="344"/>
      <c r="G53" s="344"/>
      <c r="H53" s="344"/>
      <c r="I53" s="344"/>
    </row>
    <row r="54" spans="2:10">
      <c r="B54" s="344"/>
      <c r="C54" s="344"/>
      <c r="D54" s="344"/>
      <c r="E54" s="344"/>
      <c r="F54" s="344"/>
      <c r="G54" s="344"/>
      <c r="H54" s="344"/>
      <c r="I54" s="344"/>
    </row>
    <row r="55" spans="2:10">
      <c r="B55" s="344"/>
      <c r="C55" s="344"/>
      <c r="D55" s="344"/>
      <c r="E55" s="344"/>
      <c r="F55" s="344"/>
      <c r="G55" s="344"/>
      <c r="H55" s="344"/>
      <c r="I55" s="344"/>
    </row>
    <row r="56" spans="2:10">
      <c r="B56" s="344"/>
      <c r="C56" s="344"/>
      <c r="D56" s="344"/>
      <c r="E56" s="344"/>
      <c r="F56" s="344"/>
      <c r="G56" s="344"/>
      <c r="H56" s="344"/>
      <c r="I56" s="344"/>
    </row>
    <row r="57" spans="2:10">
      <c r="B57" s="344"/>
      <c r="C57" s="344"/>
      <c r="D57" s="344"/>
      <c r="E57" s="344"/>
      <c r="F57" s="344"/>
      <c r="G57" s="344"/>
      <c r="H57" s="344"/>
      <c r="I57" s="344"/>
    </row>
    <row r="58" spans="2:10">
      <c r="B58" s="344"/>
      <c r="C58" s="344"/>
      <c r="D58" s="344"/>
      <c r="E58" s="344"/>
      <c r="F58" s="344"/>
      <c r="G58" s="344"/>
      <c r="H58" s="344"/>
      <c r="I58" s="344"/>
    </row>
    <row r="59" spans="2:10">
      <c r="B59" s="344"/>
      <c r="C59" s="344"/>
      <c r="D59" s="344"/>
      <c r="E59" s="344"/>
      <c r="F59" s="344"/>
      <c r="G59" s="344"/>
      <c r="H59" s="344"/>
      <c r="I59" s="344"/>
    </row>
    <row r="60" spans="2:10">
      <c r="B60" s="344"/>
      <c r="C60" s="344"/>
      <c r="D60" s="344"/>
      <c r="E60" s="344"/>
      <c r="F60" s="344"/>
      <c r="G60" s="344"/>
      <c r="H60" s="344"/>
      <c r="I60" s="344"/>
    </row>
    <row r="61" spans="2:10">
      <c r="B61" s="344"/>
      <c r="C61" s="344"/>
      <c r="D61" s="344"/>
      <c r="E61" s="344"/>
      <c r="F61" s="344"/>
      <c r="G61" s="344"/>
      <c r="H61" s="344"/>
      <c r="I61" s="344"/>
    </row>
    <row r="62" spans="2:10">
      <c r="B62" s="344"/>
      <c r="C62" s="344"/>
      <c r="D62" s="344"/>
      <c r="E62" s="344"/>
      <c r="F62" s="344"/>
      <c r="G62" s="344"/>
      <c r="H62" s="344"/>
      <c r="I62" s="344"/>
    </row>
    <row r="63" spans="2:10">
      <c r="B63" s="344"/>
      <c r="C63" s="344"/>
      <c r="D63" s="344"/>
      <c r="E63" s="344"/>
      <c r="F63" s="344"/>
      <c r="G63" s="344"/>
      <c r="H63" s="344"/>
      <c r="I63" s="344"/>
    </row>
    <row r="64" spans="2:10">
      <c r="B64" s="344"/>
      <c r="C64" s="344"/>
      <c r="D64" s="344"/>
      <c r="E64" s="344"/>
      <c r="F64" s="344"/>
      <c r="G64" s="344"/>
      <c r="H64" s="344"/>
      <c r="I64" s="344"/>
    </row>
    <row r="65" spans="2:9">
      <c r="B65" s="344"/>
      <c r="C65" s="344"/>
      <c r="D65" s="344"/>
      <c r="E65" s="344"/>
      <c r="F65" s="344"/>
      <c r="G65" s="344"/>
      <c r="H65" s="344"/>
      <c r="I65" s="344"/>
    </row>
    <row r="66" spans="2:9">
      <c r="B66" s="344"/>
      <c r="C66" s="344"/>
      <c r="D66" s="344"/>
      <c r="E66" s="344"/>
      <c r="F66" s="344"/>
      <c r="G66" s="344"/>
      <c r="H66" s="344"/>
      <c r="I66" s="344"/>
    </row>
    <row r="67" spans="2:9">
      <c r="B67" s="344"/>
      <c r="C67" s="344"/>
      <c r="D67" s="344"/>
      <c r="E67" s="344"/>
      <c r="F67" s="344"/>
      <c r="G67" s="344"/>
      <c r="H67" s="344"/>
      <c r="I67" s="344"/>
    </row>
    <row r="68" spans="2:9">
      <c r="B68" s="344"/>
      <c r="C68" s="344"/>
      <c r="D68" s="344"/>
      <c r="E68" s="344"/>
      <c r="F68" s="344"/>
      <c r="G68" s="344"/>
      <c r="H68" s="344"/>
      <c r="I68" s="344"/>
    </row>
    <row r="69" spans="2:9">
      <c r="B69" s="344"/>
      <c r="C69" s="344"/>
      <c r="D69" s="344"/>
      <c r="E69" s="344"/>
      <c r="F69" s="344"/>
      <c r="G69" s="344"/>
      <c r="H69" s="344"/>
      <c r="I69" s="344"/>
    </row>
    <row r="70" spans="2:9">
      <c r="B70" s="344"/>
      <c r="C70" s="344"/>
      <c r="D70" s="344"/>
      <c r="E70" s="344"/>
      <c r="F70" s="344"/>
      <c r="G70" s="344"/>
      <c r="H70" s="344"/>
      <c r="I70" s="344"/>
    </row>
    <row r="71" spans="2:9">
      <c r="B71" s="344"/>
      <c r="C71" s="344"/>
      <c r="D71" s="344"/>
      <c r="E71" s="344"/>
      <c r="F71" s="344"/>
      <c r="G71" s="344"/>
      <c r="H71" s="344"/>
      <c r="I71" s="344"/>
    </row>
    <row r="72" spans="2:9">
      <c r="B72" s="344"/>
      <c r="C72" s="344"/>
      <c r="D72" s="344"/>
      <c r="E72" s="344"/>
      <c r="F72" s="344"/>
      <c r="G72" s="344"/>
      <c r="H72" s="344"/>
      <c r="I72" s="344"/>
    </row>
    <row r="73" spans="2:9">
      <c r="B73" s="344"/>
      <c r="C73" s="344"/>
      <c r="D73" s="344"/>
      <c r="E73" s="344"/>
      <c r="F73" s="344"/>
      <c r="G73" s="344"/>
      <c r="H73" s="344"/>
      <c r="I73" s="344"/>
    </row>
    <row r="74" spans="2:9">
      <c r="B74" s="344"/>
      <c r="C74" s="344"/>
      <c r="D74" s="344"/>
      <c r="E74" s="344"/>
      <c r="F74" s="344"/>
      <c r="G74" s="344"/>
      <c r="H74" s="344"/>
      <c r="I74" s="344"/>
    </row>
    <row r="75" spans="2:9">
      <c r="B75" s="344"/>
      <c r="C75" s="344"/>
      <c r="D75" s="344"/>
      <c r="E75" s="344"/>
      <c r="F75" s="344"/>
      <c r="G75" s="344"/>
      <c r="H75" s="344"/>
      <c r="I75" s="344"/>
    </row>
    <row r="76" spans="2:9">
      <c r="B76" s="344"/>
      <c r="C76" s="344"/>
      <c r="D76" s="344"/>
      <c r="E76" s="344"/>
      <c r="F76" s="344"/>
      <c r="G76" s="344"/>
      <c r="H76" s="344"/>
      <c r="I76" s="344"/>
    </row>
    <row r="77" spans="2:9">
      <c r="B77" s="344"/>
      <c r="C77" s="344"/>
      <c r="D77" s="344"/>
      <c r="E77" s="344"/>
      <c r="F77" s="344"/>
      <c r="G77" s="344"/>
      <c r="H77" s="344"/>
      <c r="I77" s="344"/>
    </row>
    <row r="78" spans="2:9">
      <c r="B78" s="344"/>
      <c r="C78" s="344"/>
      <c r="D78" s="344"/>
      <c r="E78" s="344"/>
      <c r="F78" s="344"/>
      <c r="G78" s="344"/>
      <c r="H78" s="344"/>
      <c r="I78" s="344"/>
    </row>
    <row r="79" spans="2:9">
      <c r="B79" s="344"/>
      <c r="C79" s="344"/>
      <c r="D79" s="344"/>
      <c r="E79" s="344"/>
      <c r="F79" s="344"/>
      <c r="G79" s="344"/>
      <c r="H79" s="344"/>
      <c r="I79" s="344"/>
    </row>
    <row r="80" spans="2:9">
      <c r="B80" s="344"/>
      <c r="C80" s="344"/>
      <c r="D80" s="344"/>
      <c r="E80" s="344"/>
      <c r="F80" s="344"/>
      <c r="G80" s="344"/>
      <c r="H80" s="344"/>
      <c r="I80" s="344"/>
    </row>
    <row r="81" spans="2:9">
      <c r="B81" s="344"/>
      <c r="C81" s="344"/>
      <c r="D81" s="344"/>
      <c r="E81" s="344"/>
      <c r="F81" s="344"/>
      <c r="G81" s="344"/>
      <c r="H81" s="344"/>
      <c r="I81" s="344"/>
    </row>
    <row r="82" spans="2:9">
      <c r="B82" s="344"/>
      <c r="C82" s="344"/>
      <c r="D82" s="344"/>
      <c r="E82" s="344"/>
      <c r="F82" s="344"/>
      <c r="G82" s="344"/>
      <c r="H82" s="344"/>
      <c r="I82" s="344"/>
    </row>
    <row r="83" spans="2:9">
      <c r="B83" s="344"/>
      <c r="C83" s="344"/>
      <c r="D83" s="344"/>
      <c r="E83" s="344"/>
      <c r="F83" s="344"/>
      <c r="G83" s="344"/>
      <c r="H83" s="344"/>
      <c r="I83" s="344"/>
    </row>
    <row r="84" spans="2:9">
      <c r="B84" s="344"/>
      <c r="C84" s="344"/>
      <c r="D84" s="344"/>
      <c r="E84" s="344"/>
      <c r="F84" s="344"/>
      <c r="G84" s="344"/>
      <c r="H84" s="344"/>
      <c r="I84" s="344"/>
    </row>
    <row r="85" spans="2:9">
      <c r="B85" s="344"/>
      <c r="C85" s="344"/>
      <c r="D85" s="344"/>
      <c r="E85" s="344"/>
      <c r="F85" s="344"/>
      <c r="G85" s="344"/>
      <c r="H85" s="344"/>
      <c r="I85" s="344"/>
    </row>
    <row r="86" spans="2:9">
      <c r="B86" s="344"/>
      <c r="C86" s="344"/>
    </row>
    <row r="87" spans="2:9">
      <c r="B87" s="344"/>
      <c r="C87" s="344"/>
    </row>
    <row r="101" spans="2:2">
      <c r="B101" s="358">
        <v>0</v>
      </c>
    </row>
  </sheetData>
  <mergeCells count="16">
    <mergeCell ref="C40:D40"/>
    <mergeCell ref="C41:E41"/>
    <mergeCell ref="I5:I6"/>
    <mergeCell ref="K5:K6"/>
    <mergeCell ref="L5:L6"/>
    <mergeCell ref="L2:N3"/>
    <mergeCell ref="B3:I3"/>
    <mergeCell ref="B5:B6"/>
    <mergeCell ref="C5:C6"/>
    <mergeCell ref="D5:D6"/>
    <mergeCell ref="E5:E6"/>
    <mergeCell ref="F5:F6"/>
    <mergeCell ref="G5:G6"/>
    <mergeCell ref="H5:H6"/>
    <mergeCell ref="N5:N6"/>
    <mergeCell ref="M5:M6"/>
  </mergeCells>
  <pageMargins left="0.11811023622047245" right="0.11811023622047245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>
    <tabColor rgb="FF00B050"/>
  </sheetPr>
  <dimension ref="B1:M142"/>
  <sheetViews>
    <sheetView showGridLines="0" zoomScale="115" zoomScaleNormal="115" workbookViewId="0">
      <selection activeCell="C17" sqref="C17:C18"/>
    </sheetView>
  </sheetViews>
  <sheetFormatPr defaultColWidth="9.109375" defaultRowHeight="13.2"/>
  <cols>
    <col min="1" max="1" width="1.6640625" style="589" customWidth="1"/>
    <col min="2" max="2" width="6.6640625" style="589" customWidth="1"/>
    <col min="3" max="3" width="32.88671875" style="589" customWidth="1"/>
    <col min="4" max="4" width="17.33203125" style="589" customWidth="1"/>
    <col min="5" max="5" width="15.6640625" style="589" customWidth="1"/>
    <col min="6" max="8" width="18.33203125" style="589" customWidth="1"/>
    <col min="9" max="11" width="9.109375" style="589"/>
    <col min="12" max="12" width="9.109375" style="591"/>
    <col min="13" max="16384" width="9.109375" style="589"/>
  </cols>
  <sheetData>
    <row r="1" spans="2:10">
      <c r="H1" s="590" t="s">
        <v>721</v>
      </c>
    </row>
    <row r="2" spans="2:10">
      <c r="H2" s="590"/>
    </row>
    <row r="3" spans="2:10" ht="18.75" customHeight="1">
      <c r="B3" s="1362" t="s">
        <v>963</v>
      </c>
      <c r="C3" s="1363"/>
      <c r="D3" s="1363"/>
      <c r="E3" s="1363"/>
      <c r="F3" s="1363"/>
      <c r="G3" s="1363"/>
      <c r="H3" s="1363"/>
    </row>
    <row r="4" spans="2:10" ht="3.75" customHeight="1">
      <c r="B4" s="1363"/>
      <c r="C4" s="1363"/>
      <c r="D4" s="1363"/>
      <c r="E4" s="1363"/>
      <c r="F4" s="1363"/>
      <c r="G4" s="1363"/>
      <c r="H4" s="1363"/>
    </row>
    <row r="5" spans="2:10" ht="13.8" thickBot="1">
      <c r="H5" s="590"/>
    </row>
    <row r="6" spans="2:10">
      <c r="B6" s="1366" t="s">
        <v>2</v>
      </c>
      <c r="C6" s="1368" t="s">
        <v>357</v>
      </c>
      <c r="D6" s="1368" t="s">
        <v>186</v>
      </c>
      <c r="E6" s="1368" t="s">
        <v>318</v>
      </c>
      <c r="F6" s="1368" t="s">
        <v>187</v>
      </c>
      <c r="G6" s="1368" t="s">
        <v>188</v>
      </c>
      <c r="H6" s="1368" t="s">
        <v>189</v>
      </c>
    </row>
    <row r="7" spans="2:10" ht="31.5" customHeight="1" thickBot="1">
      <c r="B7" s="1367"/>
      <c r="C7" s="1369"/>
      <c r="D7" s="1369"/>
      <c r="E7" s="1369"/>
      <c r="F7" s="1369" t="s">
        <v>187</v>
      </c>
      <c r="G7" s="1369" t="s">
        <v>188</v>
      </c>
      <c r="H7" s="1369" t="s">
        <v>189</v>
      </c>
    </row>
    <row r="8" spans="2:10" ht="15" customHeight="1">
      <c r="B8" s="592">
        <v>1</v>
      </c>
      <c r="C8" s="593" t="s">
        <v>766</v>
      </c>
      <c r="D8" s="1001">
        <v>3</v>
      </c>
      <c r="E8" s="1001">
        <v>3</v>
      </c>
      <c r="F8" s="1001">
        <v>3</v>
      </c>
      <c r="G8" s="594"/>
      <c r="H8" s="594"/>
    </row>
    <row r="9" spans="2:10" ht="15" customHeight="1">
      <c r="B9" s="595">
        <v>2</v>
      </c>
      <c r="C9" s="596" t="s">
        <v>764</v>
      </c>
      <c r="D9" s="1002">
        <v>5</v>
      </c>
      <c r="E9" s="1002">
        <v>5</v>
      </c>
      <c r="F9" s="1002">
        <v>5</v>
      </c>
      <c r="G9" s="597"/>
      <c r="H9" s="597"/>
    </row>
    <row r="10" spans="2:10" ht="15" customHeight="1">
      <c r="B10" s="595">
        <v>3</v>
      </c>
      <c r="C10" s="596" t="s">
        <v>765</v>
      </c>
      <c r="D10" s="1002">
        <v>30</v>
      </c>
      <c r="E10" s="1002">
        <v>30</v>
      </c>
      <c r="F10" s="1002">
        <v>30</v>
      </c>
      <c r="G10" s="597"/>
      <c r="H10" s="598"/>
    </row>
    <row r="11" spans="2:10" ht="15" customHeight="1">
      <c r="B11" s="595">
        <v>4</v>
      </c>
      <c r="C11" s="596" t="s">
        <v>767</v>
      </c>
      <c r="D11" s="1002">
        <v>42</v>
      </c>
      <c r="E11" s="1002">
        <v>42</v>
      </c>
      <c r="F11" s="1002">
        <v>42</v>
      </c>
      <c r="G11" s="597"/>
      <c r="H11" s="597"/>
    </row>
    <row r="12" spans="2:10" ht="15" customHeight="1">
      <c r="B12" s="595">
        <v>5</v>
      </c>
      <c r="C12" s="596" t="s">
        <v>768</v>
      </c>
      <c r="D12" s="1002">
        <v>10</v>
      </c>
      <c r="E12" s="1002">
        <v>10</v>
      </c>
      <c r="F12" s="1002">
        <v>10</v>
      </c>
      <c r="G12" s="597"/>
      <c r="H12" s="597"/>
    </row>
    <row r="13" spans="2:10" ht="15" customHeight="1">
      <c r="B13" s="595">
        <v>6</v>
      </c>
      <c r="C13" s="596"/>
      <c r="D13" s="597"/>
      <c r="E13" s="597"/>
      <c r="F13" s="597"/>
      <c r="G13" s="597"/>
      <c r="H13" s="597"/>
    </row>
    <row r="14" spans="2:10" ht="15" customHeight="1">
      <c r="B14" s="595">
        <v>7</v>
      </c>
      <c r="C14" s="596"/>
      <c r="D14" s="597"/>
      <c r="E14" s="597"/>
      <c r="F14" s="597"/>
      <c r="G14" s="597"/>
      <c r="H14" s="597"/>
    </row>
    <row r="15" spans="2:10" ht="15" customHeight="1">
      <c r="B15" s="595">
        <v>8</v>
      </c>
      <c r="C15" s="596"/>
      <c r="D15" s="598"/>
      <c r="E15" s="597"/>
      <c r="F15" s="597"/>
      <c r="G15" s="597"/>
      <c r="H15" s="598"/>
      <c r="J15" s="591"/>
    </row>
    <row r="16" spans="2:10" ht="15" customHeight="1">
      <c r="B16" s="595">
        <v>9</v>
      </c>
      <c r="C16" s="596"/>
      <c r="D16" s="597"/>
      <c r="E16" s="597"/>
      <c r="F16" s="597"/>
      <c r="G16" s="597"/>
      <c r="H16" s="597"/>
    </row>
    <row r="17" spans="2:12" ht="15" customHeight="1">
      <c r="B17" s="595">
        <v>10</v>
      </c>
      <c r="C17" s="596"/>
      <c r="D17" s="597"/>
      <c r="E17" s="597"/>
      <c r="F17" s="597"/>
      <c r="G17" s="597"/>
      <c r="H17" s="597"/>
    </row>
    <row r="18" spans="2:12" ht="15" customHeight="1">
      <c r="B18" s="595">
        <v>11</v>
      </c>
      <c r="C18" s="596"/>
      <c r="D18" s="597"/>
      <c r="E18" s="597"/>
      <c r="F18" s="597"/>
      <c r="G18" s="597"/>
      <c r="H18" s="597"/>
    </row>
    <row r="19" spans="2:12" ht="15" customHeight="1">
      <c r="B19" s="595">
        <v>12</v>
      </c>
      <c r="C19" s="596"/>
      <c r="D19" s="597"/>
      <c r="E19" s="597"/>
      <c r="F19" s="597"/>
      <c r="G19" s="597"/>
      <c r="H19" s="597"/>
    </row>
    <row r="20" spans="2:12" ht="15" customHeight="1">
      <c r="B20" s="595">
        <v>13</v>
      </c>
      <c r="C20" s="596"/>
      <c r="D20" s="597"/>
      <c r="E20" s="597"/>
      <c r="F20" s="597"/>
      <c r="G20" s="597"/>
      <c r="H20" s="597"/>
    </row>
    <row r="21" spans="2:12" ht="15" customHeight="1">
      <c r="B21" s="595">
        <v>14</v>
      </c>
      <c r="C21" s="596"/>
      <c r="D21" s="597"/>
      <c r="E21" s="597"/>
      <c r="F21" s="597"/>
      <c r="G21" s="597"/>
      <c r="H21" s="597"/>
    </row>
    <row r="22" spans="2:12" ht="15" customHeight="1">
      <c r="B22" s="595">
        <v>15</v>
      </c>
      <c r="C22" s="596"/>
      <c r="D22" s="597"/>
      <c r="E22" s="597"/>
      <c r="F22" s="597"/>
      <c r="G22" s="597"/>
      <c r="H22" s="597"/>
      <c r="J22" s="591"/>
    </row>
    <row r="23" spans="2:12" ht="15" customHeight="1">
      <c r="B23" s="595">
        <v>16</v>
      </c>
      <c r="C23" s="596"/>
      <c r="D23" s="597"/>
      <c r="E23" s="597"/>
      <c r="F23" s="597"/>
      <c r="G23" s="597"/>
      <c r="H23" s="598"/>
    </row>
    <row r="24" spans="2:12" ht="15" customHeight="1">
      <c r="B24" s="595">
        <v>17</v>
      </c>
      <c r="C24" s="596"/>
      <c r="D24" s="597"/>
      <c r="E24" s="597"/>
      <c r="F24" s="597"/>
      <c r="G24" s="597"/>
      <c r="H24" s="597"/>
    </row>
    <row r="25" spans="2:12" ht="15" customHeight="1">
      <c r="B25" s="595">
        <v>18</v>
      </c>
      <c r="C25" s="596"/>
      <c r="D25" s="597"/>
      <c r="E25" s="597"/>
      <c r="F25" s="597"/>
      <c r="G25" s="597"/>
      <c r="H25" s="597"/>
      <c r="I25" s="599"/>
      <c r="J25" s="599"/>
      <c r="K25" s="599"/>
      <c r="L25" s="600"/>
    </row>
    <row r="26" spans="2:12" ht="15" customHeight="1">
      <c r="B26" s="595">
        <v>19</v>
      </c>
      <c r="C26" s="597"/>
      <c r="D26" s="597"/>
      <c r="E26" s="597"/>
      <c r="F26" s="597"/>
      <c r="G26" s="597"/>
      <c r="H26" s="597"/>
    </row>
    <row r="27" spans="2:12" ht="15" customHeight="1">
      <c r="B27" s="595">
        <v>20</v>
      </c>
      <c r="C27" s="597"/>
      <c r="D27" s="597"/>
      <c r="E27" s="597"/>
      <c r="F27" s="597"/>
      <c r="G27" s="597"/>
      <c r="H27" s="597"/>
    </row>
    <row r="28" spans="2:12" ht="15" customHeight="1">
      <c r="B28" s="595">
        <v>21</v>
      </c>
      <c r="C28" s="597"/>
      <c r="D28" s="598"/>
      <c r="E28" s="597"/>
      <c r="F28" s="597"/>
      <c r="G28" s="597"/>
      <c r="H28" s="598"/>
    </row>
    <row r="29" spans="2:12" ht="15" customHeight="1" thickBot="1">
      <c r="B29" s="601" t="s">
        <v>319</v>
      </c>
      <c r="C29" s="602"/>
      <c r="D29" s="602"/>
      <c r="E29" s="602"/>
      <c r="F29" s="602"/>
      <c r="G29" s="602"/>
      <c r="H29" s="602"/>
    </row>
    <row r="30" spans="2:12" ht="15" customHeight="1" thickBot="1">
      <c r="B30" s="1364" t="s">
        <v>190</v>
      </c>
      <c r="C30" s="1365"/>
      <c r="D30" s="603">
        <f>SUM(D8:D29)</f>
        <v>90</v>
      </c>
      <c r="E30" s="603">
        <f>SUM(E8:E29)</f>
        <v>90</v>
      </c>
      <c r="F30" s="603">
        <f>SUM(F8:F29)</f>
        <v>90</v>
      </c>
      <c r="G30" s="603">
        <f>SUM(G8:G29)</f>
        <v>0</v>
      </c>
      <c r="H30" s="603">
        <f>SUM(H8:H29)</f>
        <v>0</v>
      </c>
    </row>
    <row r="88" spans="8:12">
      <c r="H88" s="426"/>
      <c r="I88" s="426"/>
      <c r="J88" s="426"/>
      <c r="K88" s="426"/>
      <c r="L88" s="427"/>
    </row>
    <row r="89" spans="8:12">
      <c r="H89" s="426"/>
      <c r="I89" s="426"/>
      <c r="J89" s="426"/>
      <c r="K89" s="426"/>
      <c r="L89" s="427"/>
    </row>
    <row r="90" spans="8:12">
      <c r="H90" s="426"/>
      <c r="I90" s="426"/>
      <c r="J90" s="426"/>
      <c r="K90" s="426"/>
      <c r="L90" s="427"/>
    </row>
    <row r="91" spans="8:12">
      <c r="H91" s="426"/>
      <c r="I91" s="426"/>
      <c r="J91" s="426"/>
      <c r="K91" s="426"/>
      <c r="L91" s="427"/>
    </row>
    <row r="92" spans="8:12">
      <c r="H92" s="426"/>
      <c r="I92" s="426"/>
      <c r="J92" s="426"/>
      <c r="K92" s="426"/>
      <c r="L92" s="427"/>
    </row>
    <row r="108" spans="2:13" ht="13.8">
      <c r="I108" s="604"/>
      <c r="L108" s="142"/>
      <c r="M108" s="591"/>
    </row>
    <row r="110" spans="2:13">
      <c r="B110" s="605"/>
    </row>
    <row r="141" spans="9:13">
      <c r="I141" s="589">
        <f>+H141-H74</f>
        <v>0</v>
      </c>
    </row>
    <row r="142" spans="9:13">
      <c r="L142" s="591">
        <f>+G141-G74</f>
        <v>0</v>
      </c>
      <c r="M142" s="589">
        <f>+H141-H74</f>
        <v>0</v>
      </c>
    </row>
  </sheetData>
  <mergeCells count="9">
    <mergeCell ref="B3:H4"/>
    <mergeCell ref="B30:C30"/>
    <mergeCell ref="B6:B7"/>
    <mergeCell ref="C6:C7"/>
    <mergeCell ref="D6:D7"/>
    <mergeCell ref="F6:F7"/>
    <mergeCell ref="G6:G7"/>
    <mergeCell ref="H6:H7"/>
    <mergeCell ref="E6:E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B1:O110"/>
  <sheetViews>
    <sheetView showGridLines="0" topLeftCell="A4" zoomScale="85" zoomScaleNormal="85" workbookViewId="0">
      <selection activeCell="C17" sqref="B17:G18"/>
    </sheetView>
  </sheetViews>
  <sheetFormatPr defaultColWidth="9.109375" defaultRowHeight="15"/>
  <cols>
    <col min="1" max="1" width="3.6640625" style="236" customWidth="1"/>
    <col min="2" max="2" width="8.33203125" style="236" customWidth="1"/>
    <col min="3" max="3" width="14.88671875" style="236" customWidth="1"/>
    <col min="4" max="7" width="14.33203125" style="236" customWidth="1"/>
    <col min="8" max="8" width="7" style="236" customWidth="1"/>
    <col min="9" max="9" width="8" style="236" customWidth="1"/>
    <col min="10" max="10" width="20.109375" style="236" customWidth="1"/>
    <col min="11" max="13" width="14.33203125" style="236" customWidth="1"/>
    <col min="14" max="19" width="10.6640625" style="236" customWidth="1"/>
    <col min="20" max="16384" width="9.109375" style="236"/>
  </cols>
  <sheetData>
    <row r="1" spans="2:13" ht="15.6">
      <c r="L1" s="538" t="s">
        <v>843</v>
      </c>
    </row>
    <row r="3" spans="2:13" ht="15.6">
      <c r="L3" s="354"/>
    </row>
    <row r="4" spans="2:13" ht="20.25" customHeight="1">
      <c r="B4" s="1370" t="s">
        <v>0</v>
      </c>
      <c r="C4" s="1370"/>
      <c r="D4" s="1370"/>
      <c r="E4" s="1370"/>
      <c r="F4" s="1370"/>
      <c r="G4" s="1370"/>
      <c r="H4" s="539"/>
      <c r="I4" s="1370" t="s">
        <v>1</v>
      </c>
      <c r="J4" s="1370"/>
      <c r="K4" s="1370"/>
      <c r="L4" s="1370"/>
      <c r="M4" s="539"/>
    </row>
    <row r="5" spans="2:13" ht="11.25" customHeight="1" thickBot="1">
      <c r="B5" s="540"/>
      <c r="C5" s="540"/>
      <c r="D5" s="540"/>
      <c r="E5" s="540"/>
      <c r="F5" s="540"/>
      <c r="G5" s="540"/>
      <c r="H5" s="539"/>
      <c r="I5" s="541"/>
      <c r="J5" s="541"/>
      <c r="K5" s="541"/>
      <c r="L5" s="541"/>
      <c r="M5" s="539"/>
    </row>
    <row r="6" spans="2:13" ht="34.5" customHeight="1" thickBot="1">
      <c r="B6" s="1371" t="s">
        <v>2</v>
      </c>
      <c r="C6" s="1373" t="s">
        <v>49</v>
      </c>
      <c r="D6" s="1375" t="s">
        <v>322</v>
      </c>
      <c r="E6" s="1375"/>
      <c r="F6" s="1376" t="s">
        <v>722</v>
      </c>
      <c r="G6" s="1377"/>
      <c r="H6" s="542"/>
      <c r="I6" s="1371" t="s">
        <v>2</v>
      </c>
      <c r="J6" s="1373" t="s">
        <v>49</v>
      </c>
      <c r="K6" s="1373" t="s">
        <v>874</v>
      </c>
      <c r="L6" s="1380" t="s">
        <v>932</v>
      </c>
      <c r="M6" s="543"/>
    </row>
    <row r="7" spans="2:13" ht="40.5" customHeight="1" thickBot="1">
      <c r="B7" s="1372"/>
      <c r="C7" s="1374"/>
      <c r="D7" s="544" t="s">
        <v>873</v>
      </c>
      <c r="E7" s="545" t="s">
        <v>931</v>
      </c>
      <c r="F7" s="546" t="s">
        <v>873</v>
      </c>
      <c r="G7" s="547" t="s">
        <v>931</v>
      </c>
      <c r="H7" s="542"/>
      <c r="I7" s="1378"/>
      <c r="J7" s="1379"/>
      <c r="K7" s="1379"/>
      <c r="L7" s="1381"/>
      <c r="M7" s="543"/>
    </row>
    <row r="8" spans="2:13" ht="30" customHeight="1">
      <c r="B8" s="548">
        <v>1</v>
      </c>
      <c r="C8" s="549" t="s">
        <v>3</v>
      </c>
      <c r="D8" s="550">
        <v>6</v>
      </c>
      <c r="E8" s="550">
        <v>7</v>
      </c>
      <c r="F8" s="550">
        <v>3</v>
      </c>
      <c r="G8" s="551">
        <v>3</v>
      </c>
      <c r="H8" s="552"/>
      <c r="I8" s="553">
        <v>1</v>
      </c>
      <c r="J8" s="549" t="s">
        <v>844</v>
      </c>
      <c r="K8" s="554">
        <v>5</v>
      </c>
      <c r="L8" s="555">
        <v>5</v>
      </c>
      <c r="M8" s="543"/>
    </row>
    <row r="9" spans="2:13" ht="30" customHeight="1">
      <c r="B9" s="556">
        <v>2</v>
      </c>
      <c r="C9" s="557" t="s">
        <v>4</v>
      </c>
      <c r="D9" s="558">
        <v>4</v>
      </c>
      <c r="E9" s="558">
        <v>4</v>
      </c>
      <c r="F9" s="558">
        <v>0</v>
      </c>
      <c r="G9" s="559">
        <v>0</v>
      </c>
      <c r="H9" s="543"/>
      <c r="I9" s="556">
        <v>2</v>
      </c>
      <c r="J9" s="557" t="s">
        <v>845</v>
      </c>
      <c r="K9" s="560">
        <v>20</v>
      </c>
      <c r="L9" s="559">
        <v>20</v>
      </c>
      <c r="M9" s="543"/>
    </row>
    <row r="10" spans="2:13" ht="30" customHeight="1">
      <c r="B10" s="556">
        <v>3</v>
      </c>
      <c r="C10" s="557" t="s">
        <v>5</v>
      </c>
      <c r="D10" s="558">
        <v>0</v>
      </c>
      <c r="E10" s="558">
        <v>0</v>
      </c>
      <c r="F10" s="558">
        <v>0</v>
      </c>
      <c r="G10" s="559">
        <v>0</v>
      </c>
      <c r="H10" s="561"/>
      <c r="I10" s="556">
        <v>3</v>
      </c>
      <c r="J10" s="557" t="s">
        <v>846</v>
      </c>
      <c r="K10" s="560">
        <v>22</v>
      </c>
      <c r="L10" s="559">
        <v>22</v>
      </c>
      <c r="M10" s="543"/>
    </row>
    <row r="11" spans="2:13" ht="30" customHeight="1">
      <c r="B11" s="556">
        <v>4</v>
      </c>
      <c r="C11" s="557" t="s">
        <v>6</v>
      </c>
      <c r="D11" s="558">
        <v>34</v>
      </c>
      <c r="E11" s="558">
        <v>34</v>
      </c>
      <c r="F11" s="558">
        <v>0</v>
      </c>
      <c r="G11" s="559">
        <v>0</v>
      </c>
      <c r="H11" s="543"/>
      <c r="I11" s="556">
        <v>4</v>
      </c>
      <c r="J11" s="557" t="s">
        <v>847</v>
      </c>
      <c r="K11" s="560">
        <v>25</v>
      </c>
      <c r="L11" s="559">
        <v>27</v>
      </c>
      <c r="M11" s="543"/>
    </row>
    <row r="12" spans="2:13" ht="30" customHeight="1" thickBot="1">
      <c r="B12" s="556">
        <v>5</v>
      </c>
      <c r="C12" s="557" t="s">
        <v>7</v>
      </c>
      <c r="D12" s="558">
        <v>26</v>
      </c>
      <c r="E12" s="558">
        <v>26</v>
      </c>
      <c r="F12" s="558">
        <v>0</v>
      </c>
      <c r="G12" s="559">
        <v>0</v>
      </c>
      <c r="H12" s="543"/>
      <c r="I12" s="562">
        <v>5</v>
      </c>
      <c r="J12" s="563" t="s">
        <v>848</v>
      </c>
      <c r="K12" s="564">
        <v>18</v>
      </c>
      <c r="L12" s="565">
        <v>16</v>
      </c>
      <c r="M12" s="543"/>
    </row>
    <row r="13" spans="2:13" ht="30" customHeight="1" thickBot="1">
      <c r="B13" s="556">
        <v>6</v>
      </c>
      <c r="C13" s="557" t="s">
        <v>8</v>
      </c>
      <c r="D13" s="558">
        <v>10</v>
      </c>
      <c r="E13" s="558">
        <v>10</v>
      </c>
      <c r="F13" s="558">
        <v>0</v>
      </c>
      <c r="G13" s="559">
        <v>0</v>
      </c>
      <c r="H13" s="543"/>
      <c r="I13" s="1386" t="s">
        <v>11</v>
      </c>
      <c r="J13" s="1387"/>
      <c r="K13" s="658">
        <f>SUM(K8:K12)</f>
        <v>90</v>
      </c>
      <c r="L13" s="659">
        <f>SUM(L8:L12)</f>
        <v>90</v>
      </c>
      <c r="M13" s="543"/>
    </row>
    <row r="14" spans="2:13" ht="30" customHeight="1" thickBot="1">
      <c r="B14" s="566">
        <v>7</v>
      </c>
      <c r="C14" s="563" t="s">
        <v>9</v>
      </c>
      <c r="D14" s="567">
        <v>10</v>
      </c>
      <c r="E14" s="567">
        <v>9</v>
      </c>
      <c r="F14" s="567">
        <v>0</v>
      </c>
      <c r="G14" s="568">
        <v>0</v>
      </c>
      <c r="H14" s="543"/>
      <c r="I14" s="1388" t="s">
        <v>10</v>
      </c>
      <c r="J14" s="1389"/>
      <c r="K14" s="656"/>
      <c r="L14" s="657"/>
      <c r="M14" s="543"/>
    </row>
    <row r="15" spans="2:13" ht="30" customHeight="1" thickBot="1">
      <c r="B15" s="1388" t="s">
        <v>11</v>
      </c>
      <c r="C15" s="1389"/>
      <c r="D15" s="569">
        <f>SUM(D8:D14)</f>
        <v>90</v>
      </c>
      <c r="E15" s="646">
        <f>SUM(E8:E14)</f>
        <v>90</v>
      </c>
      <c r="F15" s="647">
        <f>SUM(F8:F14)</f>
        <v>3</v>
      </c>
      <c r="G15" s="647">
        <f>SUM(G8:G14)</f>
        <v>3</v>
      </c>
      <c r="H15" s="570"/>
      <c r="I15" s="571"/>
      <c r="J15" s="572"/>
      <c r="K15" s="486"/>
      <c r="L15" s="486"/>
      <c r="M15" s="543"/>
    </row>
    <row r="16" spans="2:13" ht="21.75" customHeight="1">
      <c r="B16" s="571"/>
      <c r="C16" s="570"/>
      <c r="D16" s="486"/>
      <c r="E16" s="486"/>
      <c r="F16" s="486"/>
      <c r="G16" s="486"/>
      <c r="H16" s="486"/>
      <c r="I16" s="486"/>
      <c r="J16" s="570"/>
      <c r="K16" s="486"/>
      <c r="L16" s="486"/>
      <c r="M16" s="543"/>
    </row>
    <row r="17" spans="2:15" ht="15.6">
      <c r="C17" s="573"/>
      <c r="D17" s="543"/>
      <c r="E17" s="543"/>
      <c r="F17" s="543"/>
      <c r="G17" s="543"/>
      <c r="H17" s="486"/>
      <c r="I17" s="486"/>
      <c r="J17" s="486"/>
      <c r="K17" s="486"/>
      <c r="L17" s="486"/>
      <c r="M17" s="543"/>
    </row>
    <row r="18" spans="2:15" ht="18.75" customHeight="1">
      <c r="B18" s="1390" t="s">
        <v>182</v>
      </c>
      <c r="C18" s="1390"/>
      <c r="D18" s="1390"/>
      <c r="E18" s="1390"/>
      <c r="F18" s="1390"/>
      <c r="G18" s="1390"/>
      <c r="H18" s="543"/>
      <c r="I18" s="1370" t="s">
        <v>849</v>
      </c>
      <c r="J18" s="1370"/>
      <c r="K18" s="1370"/>
      <c r="L18" s="1370"/>
      <c r="M18" s="543"/>
    </row>
    <row r="19" spans="2:15" ht="18.75" customHeight="1" thickBot="1">
      <c r="F19" s="574"/>
      <c r="G19" s="574"/>
    </row>
    <row r="20" spans="2:15" ht="31.5" customHeight="1" thickBot="1">
      <c r="B20" s="1371" t="s">
        <v>2</v>
      </c>
      <c r="C20" s="1373" t="s">
        <v>49</v>
      </c>
      <c r="D20" s="1375" t="s">
        <v>322</v>
      </c>
      <c r="E20" s="1375"/>
      <c r="F20" s="1376" t="s">
        <v>722</v>
      </c>
      <c r="G20" s="1377"/>
      <c r="I20" s="1371" t="s">
        <v>2</v>
      </c>
      <c r="J20" s="1382" t="s">
        <v>49</v>
      </c>
      <c r="K20" s="1373" t="s">
        <v>874</v>
      </c>
      <c r="L20" s="1380" t="s">
        <v>932</v>
      </c>
      <c r="M20" s="575"/>
    </row>
    <row r="21" spans="2:15" ht="34.5" customHeight="1" thickBot="1">
      <c r="B21" s="1378"/>
      <c r="C21" s="1379"/>
      <c r="D21" s="544" t="s">
        <v>873</v>
      </c>
      <c r="E21" s="545" t="s">
        <v>931</v>
      </c>
      <c r="F21" s="546" t="s">
        <v>873</v>
      </c>
      <c r="G21" s="547" t="s">
        <v>931</v>
      </c>
      <c r="I21" s="1378"/>
      <c r="J21" s="1383"/>
      <c r="K21" s="1379"/>
      <c r="L21" s="1381"/>
    </row>
    <row r="22" spans="2:15" ht="30" customHeight="1">
      <c r="B22" s="576">
        <v>1</v>
      </c>
      <c r="C22" s="549" t="s">
        <v>231</v>
      </c>
      <c r="D22" s="577">
        <v>68</v>
      </c>
      <c r="E22" s="578">
        <v>69</v>
      </c>
      <c r="F22" s="579">
        <v>1</v>
      </c>
      <c r="G22" s="580">
        <v>1</v>
      </c>
      <c r="I22" s="576">
        <v>1</v>
      </c>
      <c r="J22" s="581"/>
      <c r="K22" s="582">
        <v>10</v>
      </c>
      <c r="L22" s="555">
        <v>8</v>
      </c>
      <c r="M22" s="344"/>
    </row>
    <row r="23" spans="2:15" ht="30" customHeight="1" thickBot="1">
      <c r="B23" s="566">
        <v>2</v>
      </c>
      <c r="C23" s="563" t="s">
        <v>232</v>
      </c>
      <c r="D23" s="583">
        <v>22</v>
      </c>
      <c r="E23" s="584">
        <v>21</v>
      </c>
      <c r="F23" s="585">
        <v>2</v>
      </c>
      <c r="G23" s="586">
        <v>2</v>
      </c>
      <c r="H23" s="354"/>
      <c r="I23" s="556">
        <v>2</v>
      </c>
      <c r="J23" s="557" t="s">
        <v>850</v>
      </c>
      <c r="K23" s="558">
        <v>16</v>
      </c>
      <c r="L23" s="559">
        <v>15</v>
      </c>
      <c r="M23" s="344"/>
    </row>
    <row r="24" spans="2:15" ht="30" customHeight="1" thickBot="1">
      <c r="B24" s="1384" t="s">
        <v>11</v>
      </c>
      <c r="C24" s="1385"/>
      <c r="D24" s="569">
        <f>SUM(D22:D23)</f>
        <v>90</v>
      </c>
      <c r="E24" s="569">
        <f>SUM(E22:E23)</f>
        <v>90</v>
      </c>
      <c r="F24" s="569">
        <f>SUM(F22:F23)</f>
        <v>3</v>
      </c>
      <c r="G24" s="569">
        <f>SUM(G22:G23)</f>
        <v>3</v>
      </c>
      <c r="I24" s="556">
        <v>3</v>
      </c>
      <c r="J24" s="557" t="s">
        <v>851</v>
      </c>
      <c r="K24" s="558">
        <v>12</v>
      </c>
      <c r="L24" s="559">
        <v>15</v>
      </c>
      <c r="M24" s="344"/>
    </row>
    <row r="25" spans="2:15" ht="30" customHeight="1">
      <c r="B25" s="571"/>
      <c r="I25" s="556">
        <v>4</v>
      </c>
      <c r="J25" s="557" t="s">
        <v>852</v>
      </c>
      <c r="K25" s="558">
        <v>18</v>
      </c>
      <c r="L25" s="559">
        <v>17</v>
      </c>
      <c r="M25" s="344"/>
    </row>
    <row r="26" spans="2:15" ht="30" customHeight="1">
      <c r="I26" s="556">
        <v>5</v>
      </c>
      <c r="J26" s="557" t="s">
        <v>853</v>
      </c>
      <c r="K26" s="558">
        <v>10</v>
      </c>
      <c r="L26" s="559">
        <v>12</v>
      </c>
      <c r="M26" s="344"/>
      <c r="O26" s="344"/>
    </row>
    <row r="27" spans="2:15" ht="30" customHeight="1">
      <c r="I27" s="556">
        <v>6</v>
      </c>
      <c r="J27" s="557" t="s">
        <v>854</v>
      </c>
      <c r="K27" s="558">
        <v>6</v>
      </c>
      <c r="L27" s="559">
        <v>7</v>
      </c>
      <c r="M27" s="344"/>
    </row>
    <row r="28" spans="2:15" ht="30" customHeight="1">
      <c r="D28" s="354"/>
      <c r="H28" s="354"/>
      <c r="I28" s="556">
        <v>7</v>
      </c>
      <c r="J28" s="557" t="s">
        <v>855</v>
      </c>
      <c r="K28" s="558">
        <v>13</v>
      </c>
      <c r="L28" s="559">
        <v>11</v>
      </c>
      <c r="M28" s="344"/>
    </row>
    <row r="29" spans="2:15" ht="30" customHeight="1" thickBot="1">
      <c r="I29" s="566">
        <v>8</v>
      </c>
      <c r="J29" s="563" t="s">
        <v>856</v>
      </c>
      <c r="K29" s="567">
        <v>5</v>
      </c>
      <c r="L29" s="568">
        <v>5</v>
      </c>
      <c r="M29" s="344"/>
    </row>
    <row r="30" spans="2:15" ht="30" customHeight="1" thickBot="1">
      <c r="I30" s="587"/>
      <c r="J30" s="588" t="s">
        <v>11</v>
      </c>
      <c r="K30" s="648">
        <f>SUM(K22:K29)</f>
        <v>90</v>
      </c>
      <c r="L30" s="648">
        <f>SUM(L22:L29)</f>
        <v>90</v>
      </c>
      <c r="M30" s="344"/>
    </row>
    <row r="31" spans="2:15" ht="30" customHeight="1">
      <c r="I31" s="571"/>
      <c r="M31" s="344"/>
    </row>
    <row r="32" spans="2:15" ht="26.25" customHeight="1">
      <c r="I32" s="571"/>
    </row>
    <row r="33" spans="9:9" ht="16.5" customHeight="1"/>
    <row r="34" spans="9:9">
      <c r="I34" s="571"/>
    </row>
    <row r="110" spans="2:2">
      <c r="B110" s="358">
        <v>0</v>
      </c>
    </row>
  </sheetData>
  <mergeCells count="24">
    <mergeCell ref="J20:J21"/>
    <mergeCell ref="K20:K21"/>
    <mergeCell ref="L20:L21"/>
    <mergeCell ref="B24:C24"/>
    <mergeCell ref="I13:J13"/>
    <mergeCell ref="I14:J14"/>
    <mergeCell ref="B15:C15"/>
    <mergeCell ref="B18:G18"/>
    <mergeCell ref="I18:L18"/>
    <mergeCell ref="B20:B21"/>
    <mergeCell ref="C20:C21"/>
    <mergeCell ref="D20:E20"/>
    <mergeCell ref="F20:G20"/>
    <mergeCell ref="I20:I21"/>
    <mergeCell ref="B4:G4"/>
    <mergeCell ref="I4:L4"/>
    <mergeCell ref="B6:B7"/>
    <mergeCell ref="C6:C7"/>
    <mergeCell ref="D6:E6"/>
    <mergeCell ref="F6:G6"/>
    <mergeCell ref="I6:I7"/>
    <mergeCell ref="J6:J7"/>
    <mergeCell ref="K6:K7"/>
    <mergeCell ref="L6:L7"/>
  </mergeCells>
  <pageMargins left="0.11811023622047245" right="0.19685039370078741" top="0.74803149606299213" bottom="0.74803149606299213" header="0.31496062992125984" footer="0.31496062992125984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>
    <tabColor rgb="FF00B050"/>
  </sheetPr>
  <dimension ref="B1:H110"/>
  <sheetViews>
    <sheetView showGridLines="0" zoomScale="75" zoomScaleNormal="75" zoomScaleSheetLayoutView="70" workbookViewId="0">
      <selection activeCell="C17" sqref="C17:C18"/>
    </sheetView>
  </sheetViews>
  <sheetFormatPr defaultColWidth="9.109375" defaultRowHeight="13.8"/>
  <cols>
    <col min="1" max="1" width="3" style="35" customWidth="1"/>
    <col min="2" max="2" width="9.109375" style="35"/>
    <col min="3" max="3" width="61.109375" style="35" customWidth="1"/>
    <col min="4" max="4" width="25.6640625" style="35" customWidth="1"/>
    <col min="5" max="5" width="2.33203125" style="35" customWidth="1"/>
    <col min="6" max="6" width="9.109375" style="35"/>
    <col min="7" max="7" width="69" style="35" customWidth="1"/>
    <col min="8" max="8" width="25.6640625" style="35" customWidth="1"/>
    <col min="9" max="16384" width="9.109375" style="35"/>
  </cols>
  <sheetData>
    <row r="1" spans="2:8" ht="19.95" customHeight="1"/>
    <row r="2" spans="2:8" ht="15.6">
      <c r="H2" s="17" t="s">
        <v>723</v>
      </c>
    </row>
    <row r="4" spans="2:8" ht="17.399999999999999">
      <c r="B4" s="1391" t="s">
        <v>48</v>
      </c>
      <c r="C4" s="1391"/>
      <c r="D4" s="1391"/>
      <c r="E4" s="1391"/>
      <c r="F4" s="1391"/>
      <c r="G4" s="1391"/>
      <c r="H4" s="1391"/>
    </row>
    <row r="5" spans="2:8" ht="14.4" thickBot="1">
      <c r="B5" s="36"/>
      <c r="C5" s="36"/>
      <c r="D5" s="36"/>
      <c r="E5" s="36"/>
      <c r="H5" s="537"/>
    </row>
    <row r="6" spans="2:8" ht="21" customHeight="1">
      <c r="B6" s="1343" t="s">
        <v>32</v>
      </c>
      <c r="C6" s="1392" t="s">
        <v>47</v>
      </c>
      <c r="D6" s="1345" t="s">
        <v>34</v>
      </c>
      <c r="E6" s="1398"/>
      <c r="F6" s="1343" t="s">
        <v>32</v>
      </c>
      <c r="G6" s="1392" t="s">
        <v>47</v>
      </c>
      <c r="H6" s="1345" t="s">
        <v>34</v>
      </c>
    </row>
    <row r="7" spans="2:8" ht="25.5" customHeight="1" thickBot="1">
      <c r="B7" s="1395"/>
      <c r="C7" s="1393"/>
      <c r="D7" s="1394"/>
      <c r="E7" s="1399"/>
      <c r="F7" s="1395"/>
      <c r="G7" s="1393"/>
      <c r="H7" s="1394"/>
    </row>
    <row r="8" spans="2:8" ht="30" customHeight="1" thickBot="1">
      <c r="B8" s="161"/>
      <c r="C8" s="57" t="s">
        <v>875</v>
      </c>
      <c r="D8" s="58">
        <v>90</v>
      </c>
      <c r="E8" s="37"/>
      <c r="F8" s="56"/>
      <c r="G8" s="54" t="s">
        <v>934</v>
      </c>
      <c r="H8" s="55">
        <f>+D30</f>
        <v>89</v>
      </c>
    </row>
    <row r="9" spans="2:8" s="39" customFormat="1" ht="30" customHeight="1">
      <c r="B9" s="123"/>
      <c r="C9" s="124" t="s">
        <v>933</v>
      </c>
      <c r="D9" s="442">
        <f>+D10+D11+D12+D13</f>
        <v>0</v>
      </c>
      <c r="E9" s="38"/>
      <c r="F9" s="123"/>
      <c r="G9" s="124" t="s">
        <v>935</v>
      </c>
      <c r="H9" s="443">
        <f>+H10+H11+H12+H13</f>
        <v>0</v>
      </c>
    </row>
    <row r="10" spans="2:8" ht="30" customHeight="1">
      <c r="B10" s="40" t="s">
        <v>51</v>
      </c>
      <c r="C10" s="41" t="s">
        <v>769</v>
      </c>
      <c r="D10" s="100">
        <v>0</v>
      </c>
      <c r="E10" s="42"/>
      <c r="F10" s="40" t="s">
        <v>51</v>
      </c>
      <c r="G10" s="41" t="s">
        <v>769</v>
      </c>
      <c r="H10" s="101">
        <v>0</v>
      </c>
    </row>
    <row r="11" spans="2:8" ht="30" customHeight="1">
      <c r="B11" s="40" t="s">
        <v>54</v>
      </c>
      <c r="C11" s="43"/>
      <c r="D11" s="100">
        <v>0</v>
      </c>
      <c r="E11" s="42"/>
      <c r="F11" s="40" t="s">
        <v>54</v>
      </c>
      <c r="G11" s="43"/>
      <c r="H11" s="101">
        <v>0</v>
      </c>
    </row>
    <row r="12" spans="2:8" ht="30" customHeight="1">
      <c r="B12" s="40" t="s">
        <v>55</v>
      </c>
      <c r="C12" s="43"/>
      <c r="D12" s="100">
        <v>0</v>
      </c>
      <c r="E12" s="42"/>
      <c r="F12" s="40" t="s">
        <v>55</v>
      </c>
      <c r="G12" s="43"/>
      <c r="H12" s="101">
        <v>0</v>
      </c>
    </row>
    <row r="13" spans="2:8" ht="30" customHeight="1">
      <c r="B13" s="40" t="s">
        <v>59</v>
      </c>
      <c r="C13" s="43"/>
      <c r="D13" s="100">
        <v>0</v>
      </c>
      <c r="E13" s="42"/>
      <c r="F13" s="40" t="s">
        <v>59</v>
      </c>
      <c r="G13" s="43"/>
      <c r="H13" s="101">
        <v>0</v>
      </c>
    </row>
    <row r="14" spans="2:8" s="45" customFormat="1" ht="30" customHeight="1">
      <c r="B14" s="125"/>
      <c r="C14" s="126" t="s">
        <v>936</v>
      </c>
      <c r="D14" s="438">
        <f>+D15+D16</f>
        <v>0</v>
      </c>
      <c r="E14" s="44">
        <v>64978</v>
      </c>
      <c r="F14" s="125"/>
      <c r="G14" s="126" t="s">
        <v>944</v>
      </c>
      <c r="H14" s="446">
        <f>+H15+H16</f>
        <v>1</v>
      </c>
    </row>
    <row r="15" spans="2:8" ht="30" customHeight="1">
      <c r="B15" s="40" t="s">
        <v>51</v>
      </c>
      <c r="C15" s="41" t="s">
        <v>770</v>
      </c>
      <c r="D15" s="100">
        <v>0</v>
      </c>
      <c r="E15" s="42"/>
      <c r="F15" s="40" t="s">
        <v>51</v>
      </c>
      <c r="G15" s="41" t="s">
        <v>770</v>
      </c>
      <c r="H15" s="101">
        <v>1</v>
      </c>
    </row>
    <row r="16" spans="2:8" ht="30" customHeight="1" thickBot="1">
      <c r="B16" s="46" t="s">
        <v>54</v>
      </c>
      <c r="C16" s="80" t="s">
        <v>771</v>
      </c>
      <c r="D16" s="102"/>
      <c r="E16" s="42"/>
      <c r="F16" s="46" t="s">
        <v>54</v>
      </c>
      <c r="G16" s="80" t="s">
        <v>771</v>
      </c>
      <c r="H16" s="103">
        <v>0</v>
      </c>
    </row>
    <row r="17" spans="2:8" ht="30" customHeight="1" thickBot="1">
      <c r="B17" s="53"/>
      <c r="C17" s="54" t="s">
        <v>937</v>
      </c>
      <c r="D17" s="79">
        <f>+D8-D9+D14</f>
        <v>90</v>
      </c>
      <c r="E17" s="1396"/>
      <c r="F17" s="56"/>
      <c r="G17" s="54" t="s">
        <v>938</v>
      </c>
      <c r="H17" s="129">
        <f>+H8-H9+H14</f>
        <v>90</v>
      </c>
    </row>
    <row r="18" spans="2:8" ht="15.6" customHeight="1" thickBot="1">
      <c r="B18" s="47"/>
      <c r="C18" s="48"/>
      <c r="D18" s="49"/>
      <c r="E18" s="1397"/>
      <c r="F18" s="49"/>
      <c r="G18" s="49"/>
      <c r="H18" s="50"/>
    </row>
    <row r="19" spans="2:8" ht="13.95" customHeight="1">
      <c r="B19" s="1343" t="s">
        <v>32</v>
      </c>
      <c r="C19" s="1392" t="s">
        <v>47</v>
      </c>
      <c r="D19" s="1345" t="s">
        <v>34</v>
      </c>
      <c r="E19" s="1396"/>
      <c r="F19" s="1343" t="s">
        <v>32</v>
      </c>
      <c r="G19" s="1392" t="s">
        <v>47</v>
      </c>
      <c r="H19" s="1345" t="s">
        <v>34</v>
      </c>
    </row>
    <row r="20" spans="2:8" ht="14.4" customHeight="1" thickBot="1">
      <c r="B20" s="1395"/>
      <c r="C20" s="1393"/>
      <c r="D20" s="1394"/>
      <c r="E20" s="1396"/>
      <c r="F20" s="1395"/>
      <c r="G20" s="1393"/>
      <c r="H20" s="1394"/>
    </row>
    <row r="21" spans="2:8" ht="30" customHeight="1" thickBot="1">
      <c r="B21" s="56"/>
      <c r="C21" s="54" t="s">
        <v>937</v>
      </c>
      <c r="D21" s="55">
        <f>+D17</f>
        <v>90</v>
      </c>
      <c r="E21" s="37"/>
      <c r="F21" s="160"/>
      <c r="G21" s="83" t="s">
        <v>938</v>
      </c>
      <c r="H21" s="84">
        <f>+H17</f>
        <v>90</v>
      </c>
    </row>
    <row r="22" spans="2:8" ht="30" customHeight="1">
      <c r="B22" s="123"/>
      <c r="C22" s="124" t="s">
        <v>939</v>
      </c>
      <c r="D22" s="442">
        <f>+D23+D24+D25+D26</f>
        <v>1</v>
      </c>
      <c r="E22" s="81"/>
      <c r="F22" s="127"/>
      <c r="G22" s="128" t="s">
        <v>940</v>
      </c>
      <c r="H22" s="447">
        <f>+H23+H24+H25+H26</f>
        <v>1</v>
      </c>
    </row>
    <row r="23" spans="2:8" ht="30" customHeight="1">
      <c r="B23" s="40" t="s">
        <v>51</v>
      </c>
      <c r="C23" s="41" t="s">
        <v>769</v>
      </c>
      <c r="D23" s="100">
        <v>1</v>
      </c>
      <c r="E23" s="81"/>
      <c r="F23" s="40" t="s">
        <v>51</v>
      </c>
      <c r="G23" s="41" t="s">
        <v>769</v>
      </c>
      <c r="H23" s="101">
        <v>1</v>
      </c>
    </row>
    <row r="24" spans="2:8" ht="30" customHeight="1">
      <c r="B24" s="40" t="s">
        <v>54</v>
      </c>
      <c r="C24" s="43"/>
      <c r="D24" s="100">
        <v>0</v>
      </c>
      <c r="E24" s="81"/>
      <c r="F24" s="40" t="s">
        <v>54</v>
      </c>
      <c r="G24" s="43"/>
      <c r="H24" s="101">
        <v>0</v>
      </c>
    </row>
    <row r="25" spans="2:8" ht="30" customHeight="1">
      <c r="B25" s="40" t="s">
        <v>55</v>
      </c>
      <c r="C25" s="43"/>
      <c r="D25" s="100">
        <v>0</v>
      </c>
      <c r="E25" s="81"/>
      <c r="F25" s="40" t="s">
        <v>55</v>
      </c>
      <c r="G25" s="43"/>
      <c r="H25" s="101">
        <v>0</v>
      </c>
    </row>
    <row r="26" spans="2:8" ht="30" customHeight="1">
      <c r="B26" s="40" t="s">
        <v>59</v>
      </c>
      <c r="C26" s="43"/>
      <c r="D26" s="100">
        <v>0</v>
      </c>
      <c r="E26" s="81"/>
      <c r="F26" s="40" t="s">
        <v>59</v>
      </c>
      <c r="G26" s="43"/>
      <c r="H26" s="101">
        <v>0</v>
      </c>
    </row>
    <row r="27" spans="2:8" ht="30" customHeight="1">
      <c r="B27" s="125"/>
      <c r="C27" s="126" t="s">
        <v>941</v>
      </c>
      <c r="D27" s="435">
        <f>+D28+D29</f>
        <v>0</v>
      </c>
      <c r="E27" s="82"/>
      <c r="F27" s="125"/>
      <c r="G27" s="126" t="s">
        <v>942</v>
      </c>
      <c r="H27" s="451">
        <f>+H28+H29</f>
        <v>1</v>
      </c>
    </row>
    <row r="28" spans="2:8" ht="30" customHeight="1">
      <c r="B28" s="40" t="s">
        <v>51</v>
      </c>
      <c r="C28" s="41" t="s">
        <v>770</v>
      </c>
      <c r="D28" s="100"/>
      <c r="E28" s="81"/>
      <c r="F28" s="40" t="s">
        <v>51</v>
      </c>
      <c r="G28" s="41" t="s">
        <v>770</v>
      </c>
      <c r="H28" s="101">
        <v>0</v>
      </c>
    </row>
    <row r="29" spans="2:8" ht="30" customHeight="1" thickBot="1">
      <c r="B29" s="46" t="s">
        <v>54</v>
      </c>
      <c r="C29" s="80" t="s">
        <v>771</v>
      </c>
      <c r="D29" s="102">
        <v>0</v>
      </c>
      <c r="E29" s="81"/>
      <c r="F29" s="46" t="s">
        <v>54</v>
      </c>
      <c r="G29" s="41" t="s">
        <v>771</v>
      </c>
      <c r="H29" s="103">
        <v>1</v>
      </c>
    </row>
    <row r="30" spans="2:8" ht="30" customHeight="1" thickBot="1">
      <c r="B30" s="161"/>
      <c r="C30" s="57" t="s">
        <v>934</v>
      </c>
      <c r="D30" s="79">
        <f>+D21-D22+D27</f>
        <v>89</v>
      </c>
      <c r="E30" s="51"/>
      <c r="F30" s="59"/>
      <c r="G30" s="57" t="s">
        <v>943</v>
      </c>
      <c r="H30" s="79">
        <f>+H21-H22+H27</f>
        <v>90</v>
      </c>
    </row>
    <row r="31" spans="2:8" ht="14.4">
      <c r="B31" s="52"/>
      <c r="C31" s="52"/>
    </row>
    <row r="110" spans="2:2">
      <c r="B110" s="93"/>
    </row>
  </sheetData>
  <mergeCells count="15">
    <mergeCell ref="B4:H4"/>
    <mergeCell ref="G6:G7"/>
    <mergeCell ref="H6:H7"/>
    <mergeCell ref="F6:F7"/>
    <mergeCell ref="E17:E20"/>
    <mergeCell ref="E6:E7"/>
    <mergeCell ref="G19:G20"/>
    <mergeCell ref="H19:H20"/>
    <mergeCell ref="B19:B20"/>
    <mergeCell ref="C19:C20"/>
    <mergeCell ref="D19:D20"/>
    <mergeCell ref="F19:F20"/>
    <mergeCell ref="B6:B7"/>
    <mergeCell ref="C6:C7"/>
    <mergeCell ref="D6:D7"/>
  </mergeCells>
  <phoneticPr fontId="3" type="noConversion"/>
  <printOptions horizontalCentered="1"/>
  <pageMargins left="0.31496062992125984" right="0.31496062992125984" top="0.44" bottom="0.53" header="0.31496062992125984" footer="0.31496062992125984"/>
  <pageSetup paperSize="9" scale="6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/>
  </sheetPr>
  <dimension ref="A1:V79"/>
  <sheetViews>
    <sheetView showGridLines="0" tabSelected="1" zoomScale="115" zoomScaleNormal="115" workbookViewId="0">
      <selection activeCell="H25" sqref="H25"/>
    </sheetView>
  </sheetViews>
  <sheetFormatPr defaultColWidth="18" defaultRowHeight="13.2"/>
  <cols>
    <col min="1" max="1" width="2.88671875" style="359" customWidth="1"/>
    <col min="2" max="2" width="11.88671875" style="359" customWidth="1"/>
    <col min="3" max="3" width="12.6640625" style="359" customWidth="1"/>
    <col min="4" max="4" width="15.88671875" style="359" customWidth="1"/>
    <col min="5" max="5" width="15" style="359" customWidth="1"/>
    <col min="6" max="6" width="12.109375" style="359" customWidth="1"/>
    <col min="7" max="14" width="12.6640625" style="359" customWidth="1"/>
    <col min="15" max="15" width="7.6640625" style="873" customWidth="1"/>
    <col min="16" max="20" width="9.109375" style="359" customWidth="1"/>
    <col min="21" max="21" width="11.88671875" style="359" customWidth="1"/>
    <col min="22" max="22" width="11.5546875" style="359" customWidth="1"/>
    <col min="23" max="254" width="9.109375" style="359" customWidth="1"/>
    <col min="255" max="256" width="18" style="359"/>
    <col min="257" max="257" width="2.88671875" style="359" customWidth="1"/>
    <col min="258" max="258" width="11.88671875" style="359" customWidth="1"/>
    <col min="259" max="260" width="12.6640625" style="359" customWidth="1"/>
    <col min="261" max="261" width="12.5546875" style="359" customWidth="1"/>
    <col min="262" max="270" width="12.6640625" style="359" customWidth="1"/>
    <col min="271" max="271" width="13.44140625" style="359" bestFit="1" customWidth="1"/>
    <col min="272" max="510" width="9.109375" style="359" customWidth="1"/>
    <col min="511" max="512" width="18" style="359"/>
    <col min="513" max="513" width="2.88671875" style="359" customWidth="1"/>
    <col min="514" max="514" width="11.88671875" style="359" customWidth="1"/>
    <col min="515" max="516" width="12.6640625" style="359" customWidth="1"/>
    <col min="517" max="517" width="12.5546875" style="359" customWidth="1"/>
    <col min="518" max="526" width="12.6640625" style="359" customWidth="1"/>
    <col min="527" max="527" width="13.44140625" style="359" bestFit="1" customWidth="1"/>
    <col min="528" max="766" width="9.109375" style="359" customWidth="1"/>
    <col min="767" max="768" width="18" style="359"/>
    <col min="769" max="769" width="2.88671875" style="359" customWidth="1"/>
    <col min="770" max="770" width="11.88671875" style="359" customWidth="1"/>
    <col min="771" max="772" width="12.6640625" style="359" customWidth="1"/>
    <col min="773" max="773" width="12.5546875" style="359" customWidth="1"/>
    <col min="774" max="782" width="12.6640625" style="359" customWidth="1"/>
    <col min="783" max="783" width="13.44140625" style="359" bestFit="1" customWidth="1"/>
    <col min="784" max="1022" width="9.109375" style="359" customWidth="1"/>
    <col min="1023" max="1024" width="18" style="359"/>
    <col min="1025" max="1025" width="2.88671875" style="359" customWidth="1"/>
    <col min="1026" max="1026" width="11.88671875" style="359" customWidth="1"/>
    <col min="1027" max="1028" width="12.6640625" style="359" customWidth="1"/>
    <col min="1029" max="1029" width="12.5546875" style="359" customWidth="1"/>
    <col min="1030" max="1038" width="12.6640625" style="359" customWidth="1"/>
    <col min="1039" max="1039" width="13.44140625" style="359" bestFit="1" customWidth="1"/>
    <col min="1040" max="1278" width="9.109375" style="359" customWidth="1"/>
    <col min="1279" max="1280" width="18" style="359"/>
    <col min="1281" max="1281" width="2.88671875" style="359" customWidth="1"/>
    <col min="1282" max="1282" width="11.88671875" style="359" customWidth="1"/>
    <col min="1283" max="1284" width="12.6640625" style="359" customWidth="1"/>
    <col min="1285" max="1285" width="12.5546875" style="359" customWidth="1"/>
    <col min="1286" max="1294" width="12.6640625" style="359" customWidth="1"/>
    <col min="1295" max="1295" width="13.44140625" style="359" bestFit="1" customWidth="1"/>
    <col min="1296" max="1534" width="9.109375" style="359" customWidth="1"/>
    <col min="1535" max="1536" width="18" style="359"/>
    <col min="1537" max="1537" width="2.88671875" style="359" customWidth="1"/>
    <col min="1538" max="1538" width="11.88671875" style="359" customWidth="1"/>
    <col min="1539" max="1540" width="12.6640625" style="359" customWidth="1"/>
    <col min="1541" max="1541" width="12.5546875" style="359" customWidth="1"/>
    <col min="1542" max="1550" width="12.6640625" style="359" customWidth="1"/>
    <col min="1551" max="1551" width="13.44140625" style="359" bestFit="1" customWidth="1"/>
    <col min="1552" max="1790" width="9.109375" style="359" customWidth="1"/>
    <col min="1791" max="1792" width="18" style="359"/>
    <col min="1793" max="1793" width="2.88671875" style="359" customWidth="1"/>
    <col min="1794" max="1794" width="11.88671875" style="359" customWidth="1"/>
    <col min="1795" max="1796" width="12.6640625" style="359" customWidth="1"/>
    <col min="1797" max="1797" width="12.5546875" style="359" customWidth="1"/>
    <col min="1798" max="1806" width="12.6640625" style="359" customWidth="1"/>
    <col min="1807" max="1807" width="13.44140625" style="359" bestFit="1" customWidth="1"/>
    <col min="1808" max="2046" width="9.109375" style="359" customWidth="1"/>
    <col min="2047" max="2048" width="18" style="359"/>
    <col min="2049" max="2049" width="2.88671875" style="359" customWidth="1"/>
    <col min="2050" max="2050" width="11.88671875" style="359" customWidth="1"/>
    <col min="2051" max="2052" width="12.6640625" style="359" customWidth="1"/>
    <col min="2053" max="2053" width="12.5546875" style="359" customWidth="1"/>
    <col min="2054" max="2062" width="12.6640625" style="359" customWidth="1"/>
    <col min="2063" max="2063" width="13.44140625" style="359" bestFit="1" customWidth="1"/>
    <col min="2064" max="2302" width="9.109375" style="359" customWidth="1"/>
    <col min="2303" max="2304" width="18" style="359"/>
    <col min="2305" max="2305" width="2.88671875" style="359" customWidth="1"/>
    <col min="2306" max="2306" width="11.88671875" style="359" customWidth="1"/>
    <col min="2307" max="2308" width="12.6640625" style="359" customWidth="1"/>
    <col min="2309" max="2309" width="12.5546875" style="359" customWidth="1"/>
    <col min="2310" max="2318" width="12.6640625" style="359" customWidth="1"/>
    <col min="2319" max="2319" width="13.44140625" style="359" bestFit="1" customWidth="1"/>
    <col min="2320" max="2558" width="9.109375" style="359" customWidth="1"/>
    <col min="2559" max="2560" width="18" style="359"/>
    <col min="2561" max="2561" width="2.88671875" style="359" customWidth="1"/>
    <col min="2562" max="2562" width="11.88671875" style="359" customWidth="1"/>
    <col min="2563" max="2564" width="12.6640625" style="359" customWidth="1"/>
    <col min="2565" max="2565" width="12.5546875" style="359" customWidth="1"/>
    <col min="2566" max="2574" width="12.6640625" style="359" customWidth="1"/>
    <col min="2575" max="2575" width="13.44140625" style="359" bestFit="1" customWidth="1"/>
    <col min="2576" max="2814" width="9.109375" style="359" customWidth="1"/>
    <col min="2815" max="2816" width="18" style="359"/>
    <col min="2817" max="2817" width="2.88671875" style="359" customWidth="1"/>
    <col min="2818" max="2818" width="11.88671875" style="359" customWidth="1"/>
    <col min="2819" max="2820" width="12.6640625" style="359" customWidth="1"/>
    <col min="2821" max="2821" width="12.5546875" style="359" customWidth="1"/>
    <col min="2822" max="2830" width="12.6640625" style="359" customWidth="1"/>
    <col min="2831" max="2831" width="13.44140625" style="359" bestFit="1" customWidth="1"/>
    <col min="2832" max="3070" width="9.109375" style="359" customWidth="1"/>
    <col min="3071" max="3072" width="18" style="359"/>
    <col min="3073" max="3073" width="2.88671875" style="359" customWidth="1"/>
    <col min="3074" max="3074" width="11.88671875" style="359" customWidth="1"/>
    <col min="3075" max="3076" width="12.6640625" style="359" customWidth="1"/>
    <col min="3077" max="3077" width="12.5546875" style="359" customWidth="1"/>
    <col min="3078" max="3086" width="12.6640625" style="359" customWidth="1"/>
    <col min="3087" max="3087" width="13.44140625" style="359" bestFit="1" customWidth="1"/>
    <col min="3088" max="3326" width="9.109375" style="359" customWidth="1"/>
    <col min="3327" max="3328" width="18" style="359"/>
    <col min="3329" max="3329" width="2.88671875" style="359" customWidth="1"/>
    <col min="3330" max="3330" width="11.88671875" style="359" customWidth="1"/>
    <col min="3331" max="3332" width="12.6640625" style="359" customWidth="1"/>
    <col min="3333" max="3333" width="12.5546875" style="359" customWidth="1"/>
    <col min="3334" max="3342" width="12.6640625" style="359" customWidth="1"/>
    <col min="3343" max="3343" width="13.44140625" style="359" bestFit="1" customWidth="1"/>
    <col min="3344" max="3582" width="9.109375" style="359" customWidth="1"/>
    <col min="3583" max="3584" width="18" style="359"/>
    <col min="3585" max="3585" width="2.88671875" style="359" customWidth="1"/>
    <col min="3586" max="3586" width="11.88671875" style="359" customWidth="1"/>
    <col min="3587" max="3588" width="12.6640625" style="359" customWidth="1"/>
    <col min="3589" max="3589" width="12.5546875" style="359" customWidth="1"/>
    <col min="3590" max="3598" width="12.6640625" style="359" customWidth="1"/>
    <col min="3599" max="3599" width="13.44140625" style="359" bestFit="1" customWidth="1"/>
    <col min="3600" max="3838" width="9.109375" style="359" customWidth="1"/>
    <col min="3839" max="3840" width="18" style="359"/>
    <col min="3841" max="3841" width="2.88671875" style="359" customWidth="1"/>
    <col min="3842" max="3842" width="11.88671875" style="359" customWidth="1"/>
    <col min="3843" max="3844" width="12.6640625" style="359" customWidth="1"/>
    <col min="3845" max="3845" width="12.5546875" style="359" customWidth="1"/>
    <col min="3846" max="3854" width="12.6640625" style="359" customWidth="1"/>
    <col min="3855" max="3855" width="13.44140625" style="359" bestFit="1" customWidth="1"/>
    <col min="3856" max="4094" width="9.109375" style="359" customWidth="1"/>
    <col min="4095" max="4096" width="18" style="359"/>
    <col min="4097" max="4097" width="2.88671875" style="359" customWidth="1"/>
    <col min="4098" max="4098" width="11.88671875" style="359" customWidth="1"/>
    <col min="4099" max="4100" width="12.6640625" style="359" customWidth="1"/>
    <col min="4101" max="4101" width="12.5546875" style="359" customWidth="1"/>
    <col min="4102" max="4110" width="12.6640625" style="359" customWidth="1"/>
    <col min="4111" max="4111" width="13.44140625" style="359" bestFit="1" customWidth="1"/>
    <col min="4112" max="4350" width="9.109375" style="359" customWidth="1"/>
    <col min="4351" max="4352" width="18" style="359"/>
    <col min="4353" max="4353" width="2.88671875" style="359" customWidth="1"/>
    <col min="4354" max="4354" width="11.88671875" style="359" customWidth="1"/>
    <col min="4355" max="4356" width="12.6640625" style="359" customWidth="1"/>
    <col min="4357" max="4357" width="12.5546875" style="359" customWidth="1"/>
    <col min="4358" max="4366" width="12.6640625" style="359" customWidth="1"/>
    <col min="4367" max="4367" width="13.44140625" style="359" bestFit="1" customWidth="1"/>
    <col min="4368" max="4606" width="9.109375" style="359" customWidth="1"/>
    <col min="4607" max="4608" width="18" style="359"/>
    <col min="4609" max="4609" width="2.88671875" style="359" customWidth="1"/>
    <col min="4610" max="4610" width="11.88671875" style="359" customWidth="1"/>
    <col min="4611" max="4612" width="12.6640625" style="359" customWidth="1"/>
    <col min="4613" max="4613" width="12.5546875" style="359" customWidth="1"/>
    <col min="4614" max="4622" width="12.6640625" style="359" customWidth="1"/>
    <col min="4623" max="4623" width="13.44140625" style="359" bestFit="1" customWidth="1"/>
    <col min="4624" max="4862" width="9.109375" style="359" customWidth="1"/>
    <col min="4863" max="4864" width="18" style="359"/>
    <col min="4865" max="4865" width="2.88671875" style="359" customWidth="1"/>
    <col min="4866" max="4866" width="11.88671875" style="359" customWidth="1"/>
    <col min="4867" max="4868" width="12.6640625" style="359" customWidth="1"/>
    <col min="4869" max="4869" width="12.5546875" style="359" customWidth="1"/>
    <col min="4870" max="4878" width="12.6640625" style="359" customWidth="1"/>
    <col min="4879" max="4879" width="13.44140625" style="359" bestFit="1" customWidth="1"/>
    <col min="4880" max="5118" width="9.109375" style="359" customWidth="1"/>
    <col min="5119" max="5120" width="18" style="359"/>
    <col min="5121" max="5121" width="2.88671875" style="359" customWidth="1"/>
    <col min="5122" max="5122" width="11.88671875" style="359" customWidth="1"/>
    <col min="5123" max="5124" width="12.6640625" style="359" customWidth="1"/>
    <col min="5125" max="5125" width="12.5546875" style="359" customWidth="1"/>
    <col min="5126" max="5134" width="12.6640625" style="359" customWidth="1"/>
    <col min="5135" max="5135" width="13.44140625" style="359" bestFit="1" customWidth="1"/>
    <col min="5136" max="5374" width="9.109375" style="359" customWidth="1"/>
    <col min="5375" max="5376" width="18" style="359"/>
    <col min="5377" max="5377" width="2.88671875" style="359" customWidth="1"/>
    <col min="5378" max="5378" width="11.88671875" style="359" customWidth="1"/>
    <col min="5379" max="5380" width="12.6640625" style="359" customWidth="1"/>
    <col min="5381" max="5381" width="12.5546875" style="359" customWidth="1"/>
    <col min="5382" max="5390" width="12.6640625" style="359" customWidth="1"/>
    <col min="5391" max="5391" width="13.44140625" style="359" bestFit="1" customWidth="1"/>
    <col min="5392" max="5630" width="9.109375" style="359" customWidth="1"/>
    <col min="5631" max="5632" width="18" style="359"/>
    <col min="5633" max="5633" width="2.88671875" style="359" customWidth="1"/>
    <col min="5634" max="5634" width="11.88671875" style="359" customWidth="1"/>
    <col min="5635" max="5636" width="12.6640625" style="359" customWidth="1"/>
    <col min="5637" max="5637" width="12.5546875" style="359" customWidth="1"/>
    <col min="5638" max="5646" width="12.6640625" style="359" customWidth="1"/>
    <col min="5647" max="5647" width="13.44140625" style="359" bestFit="1" customWidth="1"/>
    <col min="5648" max="5886" width="9.109375" style="359" customWidth="1"/>
    <col min="5887" max="5888" width="18" style="359"/>
    <col min="5889" max="5889" width="2.88671875" style="359" customWidth="1"/>
    <col min="5890" max="5890" width="11.88671875" style="359" customWidth="1"/>
    <col min="5891" max="5892" width="12.6640625" style="359" customWidth="1"/>
    <col min="5893" max="5893" width="12.5546875" style="359" customWidth="1"/>
    <col min="5894" max="5902" width="12.6640625" style="359" customWidth="1"/>
    <col min="5903" max="5903" width="13.44140625" style="359" bestFit="1" customWidth="1"/>
    <col min="5904" max="6142" width="9.109375" style="359" customWidth="1"/>
    <col min="6143" max="6144" width="18" style="359"/>
    <col min="6145" max="6145" width="2.88671875" style="359" customWidth="1"/>
    <col min="6146" max="6146" width="11.88671875" style="359" customWidth="1"/>
    <col min="6147" max="6148" width="12.6640625" style="359" customWidth="1"/>
    <col min="6149" max="6149" width="12.5546875" style="359" customWidth="1"/>
    <col min="6150" max="6158" width="12.6640625" style="359" customWidth="1"/>
    <col min="6159" max="6159" width="13.44140625" style="359" bestFit="1" customWidth="1"/>
    <col min="6160" max="6398" width="9.109375" style="359" customWidth="1"/>
    <col min="6399" max="6400" width="18" style="359"/>
    <col min="6401" max="6401" width="2.88671875" style="359" customWidth="1"/>
    <col min="6402" max="6402" width="11.88671875" style="359" customWidth="1"/>
    <col min="6403" max="6404" width="12.6640625" style="359" customWidth="1"/>
    <col min="6405" max="6405" width="12.5546875" style="359" customWidth="1"/>
    <col min="6406" max="6414" width="12.6640625" style="359" customWidth="1"/>
    <col min="6415" max="6415" width="13.44140625" style="359" bestFit="1" customWidth="1"/>
    <col min="6416" max="6654" width="9.109375" style="359" customWidth="1"/>
    <col min="6655" max="6656" width="18" style="359"/>
    <col min="6657" max="6657" width="2.88671875" style="359" customWidth="1"/>
    <col min="6658" max="6658" width="11.88671875" style="359" customWidth="1"/>
    <col min="6659" max="6660" width="12.6640625" style="359" customWidth="1"/>
    <col min="6661" max="6661" width="12.5546875" style="359" customWidth="1"/>
    <col min="6662" max="6670" width="12.6640625" style="359" customWidth="1"/>
    <col min="6671" max="6671" width="13.44140625" style="359" bestFit="1" customWidth="1"/>
    <col min="6672" max="6910" width="9.109375" style="359" customWidth="1"/>
    <col min="6911" max="6912" width="18" style="359"/>
    <col min="6913" max="6913" width="2.88671875" style="359" customWidth="1"/>
    <col min="6914" max="6914" width="11.88671875" style="359" customWidth="1"/>
    <col min="6915" max="6916" width="12.6640625" style="359" customWidth="1"/>
    <col min="6917" max="6917" width="12.5546875" style="359" customWidth="1"/>
    <col min="6918" max="6926" width="12.6640625" style="359" customWidth="1"/>
    <col min="6927" max="6927" width="13.44140625" style="359" bestFit="1" customWidth="1"/>
    <col min="6928" max="7166" width="9.109375" style="359" customWidth="1"/>
    <col min="7167" max="7168" width="18" style="359"/>
    <col min="7169" max="7169" width="2.88671875" style="359" customWidth="1"/>
    <col min="7170" max="7170" width="11.88671875" style="359" customWidth="1"/>
    <col min="7171" max="7172" width="12.6640625" style="359" customWidth="1"/>
    <col min="7173" max="7173" width="12.5546875" style="359" customWidth="1"/>
    <col min="7174" max="7182" width="12.6640625" style="359" customWidth="1"/>
    <col min="7183" max="7183" width="13.44140625" style="359" bestFit="1" customWidth="1"/>
    <col min="7184" max="7422" width="9.109375" style="359" customWidth="1"/>
    <col min="7423" max="7424" width="18" style="359"/>
    <col min="7425" max="7425" width="2.88671875" style="359" customWidth="1"/>
    <col min="7426" max="7426" width="11.88671875" style="359" customWidth="1"/>
    <col min="7427" max="7428" width="12.6640625" style="359" customWidth="1"/>
    <col min="7429" max="7429" width="12.5546875" style="359" customWidth="1"/>
    <col min="7430" max="7438" width="12.6640625" style="359" customWidth="1"/>
    <col min="7439" max="7439" width="13.44140625" style="359" bestFit="1" customWidth="1"/>
    <col min="7440" max="7678" width="9.109375" style="359" customWidth="1"/>
    <col min="7679" max="7680" width="18" style="359"/>
    <col min="7681" max="7681" width="2.88671875" style="359" customWidth="1"/>
    <col min="7682" max="7682" width="11.88671875" style="359" customWidth="1"/>
    <col min="7683" max="7684" width="12.6640625" style="359" customWidth="1"/>
    <col min="7685" max="7685" width="12.5546875" style="359" customWidth="1"/>
    <col min="7686" max="7694" width="12.6640625" style="359" customWidth="1"/>
    <col min="7695" max="7695" width="13.44140625" style="359" bestFit="1" customWidth="1"/>
    <col min="7696" max="7934" width="9.109375" style="359" customWidth="1"/>
    <col min="7935" max="7936" width="18" style="359"/>
    <col min="7937" max="7937" width="2.88671875" style="359" customWidth="1"/>
    <col min="7938" max="7938" width="11.88671875" style="359" customWidth="1"/>
    <col min="7939" max="7940" width="12.6640625" style="359" customWidth="1"/>
    <col min="7941" max="7941" width="12.5546875" style="359" customWidth="1"/>
    <col min="7942" max="7950" width="12.6640625" style="359" customWidth="1"/>
    <col min="7951" max="7951" width="13.44140625" style="359" bestFit="1" customWidth="1"/>
    <col min="7952" max="8190" width="9.109375" style="359" customWidth="1"/>
    <col min="8191" max="8192" width="18" style="359"/>
    <col min="8193" max="8193" width="2.88671875" style="359" customWidth="1"/>
    <col min="8194" max="8194" width="11.88671875" style="359" customWidth="1"/>
    <col min="8195" max="8196" width="12.6640625" style="359" customWidth="1"/>
    <col min="8197" max="8197" width="12.5546875" style="359" customWidth="1"/>
    <col min="8198" max="8206" width="12.6640625" style="359" customWidth="1"/>
    <col min="8207" max="8207" width="13.44140625" style="359" bestFit="1" customWidth="1"/>
    <col min="8208" max="8446" width="9.109375" style="359" customWidth="1"/>
    <col min="8447" max="8448" width="18" style="359"/>
    <col min="8449" max="8449" width="2.88671875" style="359" customWidth="1"/>
    <col min="8450" max="8450" width="11.88671875" style="359" customWidth="1"/>
    <col min="8451" max="8452" width="12.6640625" style="359" customWidth="1"/>
    <col min="8453" max="8453" width="12.5546875" style="359" customWidth="1"/>
    <col min="8454" max="8462" width="12.6640625" style="359" customWidth="1"/>
    <col min="8463" max="8463" width="13.44140625" style="359" bestFit="1" customWidth="1"/>
    <col min="8464" max="8702" width="9.109375" style="359" customWidth="1"/>
    <col min="8703" max="8704" width="18" style="359"/>
    <col min="8705" max="8705" width="2.88671875" style="359" customWidth="1"/>
    <col min="8706" max="8706" width="11.88671875" style="359" customWidth="1"/>
    <col min="8707" max="8708" width="12.6640625" style="359" customWidth="1"/>
    <col min="8709" max="8709" width="12.5546875" style="359" customWidth="1"/>
    <col min="8710" max="8718" width="12.6640625" style="359" customWidth="1"/>
    <col min="8719" max="8719" width="13.44140625" style="359" bestFit="1" customWidth="1"/>
    <col min="8720" max="8958" width="9.109375" style="359" customWidth="1"/>
    <col min="8959" max="8960" width="18" style="359"/>
    <col min="8961" max="8961" width="2.88671875" style="359" customWidth="1"/>
    <col min="8962" max="8962" width="11.88671875" style="359" customWidth="1"/>
    <col min="8963" max="8964" width="12.6640625" style="359" customWidth="1"/>
    <col min="8965" max="8965" width="12.5546875" style="359" customWidth="1"/>
    <col min="8966" max="8974" width="12.6640625" style="359" customWidth="1"/>
    <col min="8975" max="8975" width="13.44140625" style="359" bestFit="1" customWidth="1"/>
    <col min="8976" max="9214" width="9.109375" style="359" customWidth="1"/>
    <col min="9215" max="9216" width="18" style="359"/>
    <col min="9217" max="9217" width="2.88671875" style="359" customWidth="1"/>
    <col min="9218" max="9218" width="11.88671875" style="359" customWidth="1"/>
    <col min="9219" max="9220" width="12.6640625" style="359" customWidth="1"/>
    <col min="9221" max="9221" width="12.5546875" style="359" customWidth="1"/>
    <col min="9222" max="9230" width="12.6640625" style="359" customWidth="1"/>
    <col min="9231" max="9231" width="13.44140625" style="359" bestFit="1" customWidth="1"/>
    <col min="9232" max="9470" width="9.109375" style="359" customWidth="1"/>
    <col min="9471" max="9472" width="18" style="359"/>
    <col min="9473" max="9473" width="2.88671875" style="359" customWidth="1"/>
    <col min="9474" max="9474" width="11.88671875" style="359" customWidth="1"/>
    <col min="9475" max="9476" width="12.6640625" style="359" customWidth="1"/>
    <col min="9477" max="9477" width="12.5546875" style="359" customWidth="1"/>
    <col min="9478" max="9486" width="12.6640625" style="359" customWidth="1"/>
    <col min="9487" max="9487" width="13.44140625" style="359" bestFit="1" customWidth="1"/>
    <col min="9488" max="9726" width="9.109375" style="359" customWidth="1"/>
    <col min="9727" max="9728" width="18" style="359"/>
    <col min="9729" max="9729" width="2.88671875" style="359" customWidth="1"/>
    <col min="9730" max="9730" width="11.88671875" style="359" customWidth="1"/>
    <col min="9731" max="9732" width="12.6640625" style="359" customWidth="1"/>
    <col min="9733" max="9733" width="12.5546875" style="359" customWidth="1"/>
    <col min="9734" max="9742" width="12.6640625" style="359" customWidth="1"/>
    <col min="9743" max="9743" width="13.44140625" style="359" bestFit="1" customWidth="1"/>
    <col min="9744" max="9982" width="9.109375" style="359" customWidth="1"/>
    <col min="9983" max="9984" width="18" style="359"/>
    <col min="9985" max="9985" width="2.88671875" style="359" customWidth="1"/>
    <col min="9986" max="9986" width="11.88671875" style="359" customWidth="1"/>
    <col min="9987" max="9988" width="12.6640625" style="359" customWidth="1"/>
    <col min="9989" max="9989" width="12.5546875" style="359" customWidth="1"/>
    <col min="9990" max="9998" width="12.6640625" style="359" customWidth="1"/>
    <col min="9999" max="9999" width="13.44140625" style="359" bestFit="1" customWidth="1"/>
    <col min="10000" max="10238" width="9.109375" style="359" customWidth="1"/>
    <col min="10239" max="10240" width="18" style="359"/>
    <col min="10241" max="10241" width="2.88671875" style="359" customWidth="1"/>
    <col min="10242" max="10242" width="11.88671875" style="359" customWidth="1"/>
    <col min="10243" max="10244" width="12.6640625" style="359" customWidth="1"/>
    <col min="10245" max="10245" width="12.5546875" style="359" customWidth="1"/>
    <col min="10246" max="10254" width="12.6640625" style="359" customWidth="1"/>
    <col min="10255" max="10255" width="13.44140625" style="359" bestFit="1" customWidth="1"/>
    <col min="10256" max="10494" width="9.109375" style="359" customWidth="1"/>
    <col min="10495" max="10496" width="18" style="359"/>
    <col min="10497" max="10497" width="2.88671875" style="359" customWidth="1"/>
    <col min="10498" max="10498" width="11.88671875" style="359" customWidth="1"/>
    <col min="10499" max="10500" width="12.6640625" style="359" customWidth="1"/>
    <col min="10501" max="10501" width="12.5546875" style="359" customWidth="1"/>
    <col min="10502" max="10510" width="12.6640625" style="359" customWidth="1"/>
    <col min="10511" max="10511" width="13.44140625" style="359" bestFit="1" customWidth="1"/>
    <col min="10512" max="10750" width="9.109375" style="359" customWidth="1"/>
    <col min="10751" max="10752" width="18" style="359"/>
    <col min="10753" max="10753" width="2.88671875" style="359" customWidth="1"/>
    <col min="10754" max="10754" width="11.88671875" style="359" customWidth="1"/>
    <col min="10755" max="10756" width="12.6640625" style="359" customWidth="1"/>
    <col min="10757" max="10757" width="12.5546875" style="359" customWidth="1"/>
    <col min="10758" max="10766" width="12.6640625" style="359" customWidth="1"/>
    <col min="10767" max="10767" width="13.44140625" style="359" bestFit="1" customWidth="1"/>
    <col min="10768" max="11006" width="9.109375" style="359" customWidth="1"/>
    <col min="11007" max="11008" width="18" style="359"/>
    <col min="11009" max="11009" width="2.88671875" style="359" customWidth="1"/>
    <col min="11010" max="11010" width="11.88671875" style="359" customWidth="1"/>
    <col min="11011" max="11012" width="12.6640625" style="359" customWidth="1"/>
    <col min="11013" max="11013" width="12.5546875" style="359" customWidth="1"/>
    <col min="11014" max="11022" width="12.6640625" style="359" customWidth="1"/>
    <col min="11023" max="11023" width="13.44140625" style="359" bestFit="1" customWidth="1"/>
    <col min="11024" max="11262" width="9.109375" style="359" customWidth="1"/>
    <col min="11263" max="11264" width="18" style="359"/>
    <col min="11265" max="11265" width="2.88671875" style="359" customWidth="1"/>
    <col min="11266" max="11266" width="11.88671875" style="359" customWidth="1"/>
    <col min="11267" max="11268" width="12.6640625" style="359" customWidth="1"/>
    <col min="11269" max="11269" width="12.5546875" style="359" customWidth="1"/>
    <col min="11270" max="11278" width="12.6640625" style="359" customWidth="1"/>
    <col min="11279" max="11279" width="13.44140625" style="359" bestFit="1" customWidth="1"/>
    <col min="11280" max="11518" width="9.109375" style="359" customWidth="1"/>
    <col min="11519" max="11520" width="18" style="359"/>
    <col min="11521" max="11521" width="2.88671875" style="359" customWidth="1"/>
    <col min="11522" max="11522" width="11.88671875" style="359" customWidth="1"/>
    <col min="11523" max="11524" width="12.6640625" style="359" customWidth="1"/>
    <col min="11525" max="11525" width="12.5546875" style="359" customWidth="1"/>
    <col min="11526" max="11534" width="12.6640625" style="359" customWidth="1"/>
    <col min="11535" max="11535" width="13.44140625" style="359" bestFit="1" customWidth="1"/>
    <col min="11536" max="11774" width="9.109375" style="359" customWidth="1"/>
    <col min="11775" max="11776" width="18" style="359"/>
    <col min="11777" max="11777" width="2.88671875" style="359" customWidth="1"/>
    <col min="11778" max="11778" width="11.88671875" style="359" customWidth="1"/>
    <col min="11779" max="11780" width="12.6640625" style="359" customWidth="1"/>
    <col min="11781" max="11781" width="12.5546875" style="359" customWidth="1"/>
    <col min="11782" max="11790" width="12.6640625" style="359" customWidth="1"/>
    <col min="11791" max="11791" width="13.44140625" style="359" bestFit="1" customWidth="1"/>
    <col min="11792" max="12030" width="9.109375" style="359" customWidth="1"/>
    <col min="12031" max="12032" width="18" style="359"/>
    <col min="12033" max="12033" width="2.88671875" style="359" customWidth="1"/>
    <col min="12034" max="12034" width="11.88671875" style="359" customWidth="1"/>
    <col min="12035" max="12036" width="12.6640625" style="359" customWidth="1"/>
    <col min="12037" max="12037" width="12.5546875" style="359" customWidth="1"/>
    <col min="12038" max="12046" width="12.6640625" style="359" customWidth="1"/>
    <col min="12047" max="12047" width="13.44140625" style="359" bestFit="1" customWidth="1"/>
    <col min="12048" max="12286" width="9.109375" style="359" customWidth="1"/>
    <col min="12287" max="12288" width="18" style="359"/>
    <col min="12289" max="12289" width="2.88671875" style="359" customWidth="1"/>
    <col min="12290" max="12290" width="11.88671875" style="359" customWidth="1"/>
    <col min="12291" max="12292" width="12.6640625" style="359" customWidth="1"/>
    <col min="12293" max="12293" width="12.5546875" style="359" customWidth="1"/>
    <col min="12294" max="12302" width="12.6640625" style="359" customWidth="1"/>
    <col min="12303" max="12303" width="13.44140625" style="359" bestFit="1" customWidth="1"/>
    <col min="12304" max="12542" width="9.109375" style="359" customWidth="1"/>
    <col min="12543" max="12544" width="18" style="359"/>
    <col min="12545" max="12545" width="2.88671875" style="359" customWidth="1"/>
    <col min="12546" max="12546" width="11.88671875" style="359" customWidth="1"/>
    <col min="12547" max="12548" width="12.6640625" style="359" customWidth="1"/>
    <col min="12549" max="12549" width="12.5546875" style="359" customWidth="1"/>
    <col min="12550" max="12558" width="12.6640625" style="359" customWidth="1"/>
    <col min="12559" max="12559" width="13.44140625" style="359" bestFit="1" customWidth="1"/>
    <col min="12560" max="12798" width="9.109375" style="359" customWidth="1"/>
    <col min="12799" max="12800" width="18" style="359"/>
    <col min="12801" max="12801" width="2.88671875" style="359" customWidth="1"/>
    <col min="12802" max="12802" width="11.88671875" style="359" customWidth="1"/>
    <col min="12803" max="12804" width="12.6640625" style="359" customWidth="1"/>
    <col min="12805" max="12805" width="12.5546875" style="359" customWidth="1"/>
    <col min="12806" max="12814" width="12.6640625" style="359" customWidth="1"/>
    <col min="12815" max="12815" width="13.44140625" style="359" bestFit="1" customWidth="1"/>
    <col min="12816" max="13054" width="9.109375" style="359" customWidth="1"/>
    <col min="13055" max="13056" width="18" style="359"/>
    <col min="13057" max="13057" width="2.88671875" style="359" customWidth="1"/>
    <col min="13058" max="13058" width="11.88671875" style="359" customWidth="1"/>
    <col min="13059" max="13060" width="12.6640625" style="359" customWidth="1"/>
    <col min="13061" max="13061" width="12.5546875" style="359" customWidth="1"/>
    <col min="13062" max="13070" width="12.6640625" style="359" customWidth="1"/>
    <col min="13071" max="13071" width="13.44140625" style="359" bestFit="1" customWidth="1"/>
    <col min="13072" max="13310" width="9.109375" style="359" customWidth="1"/>
    <col min="13311" max="13312" width="18" style="359"/>
    <col min="13313" max="13313" width="2.88671875" style="359" customWidth="1"/>
    <col min="13314" max="13314" width="11.88671875" style="359" customWidth="1"/>
    <col min="13315" max="13316" width="12.6640625" style="359" customWidth="1"/>
    <col min="13317" max="13317" width="12.5546875" style="359" customWidth="1"/>
    <col min="13318" max="13326" width="12.6640625" style="359" customWidth="1"/>
    <col min="13327" max="13327" width="13.44140625" style="359" bestFit="1" customWidth="1"/>
    <col min="13328" max="13566" width="9.109375" style="359" customWidth="1"/>
    <col min="13567" max="13568" width="18" style="359"/>
    <col min="13569" max="13569" width="2.88671875" style="359" customWidth="1"/>
    <col min="13570" max="13570" width="11.88671875" style="359" customWidth="1"/>
    <col min="13571" max="13572" width="12.6640625" style="359" customWidth="1"/>
    <col min="13573" max="13573" width="12.5546875" style="359" customWidth="1"/>
    <col min="13574" max="13582" width="12.6640625" style="359" customWidth="1"/>
    <col min="13583" max="13583" width="13.44140625" style="359" bestFit="1" customWidth="1"/>
    <col min="13584" max="13822" width="9.109375" style="359" customWidth="1"/>
    <col min="13823" max="13824" width="18" style="359"/>
    <col min="13825" max="13825" width="2.88671875" style="359" customWidth="1"/>
    <col min="13826" max="13826" width="11.88671875" style="359" customWidth="1"/>
    <col min="13827" max="13828" width="12.6640625" style="359" customWidth="1"/>
    <col min="13829" max="13829" width="12.5546875" style="359" customWidth="1"/>
    <col min="13830" max="13838" width="12.6640625" style="359" customWidth="1"/>
    <col min="13839" max="13839" width="13.44140625" style="359" bestFit="1" customWidth="1"/>
    <col min="13840" max="14078" width="9.109375" style="359" customWidth="1"/>
    <col min="14079" max="14080" width="18" style="359"/>
    <col min="14081" max="14081" width="2.88671875" style="359" customWidth="1"/>
    <col min="14082" max="14082" width="11.88671875" style="359" customWidth="1"/>
    <col min="14083" max="14084" width="12.6640625" style="359" customWidth="1"/>
    <col min="14085" max="14085" width="12.5546875" style="359" customWidth="1"/>
    <col min="14086" max="14094" width="12.6640625" style="359" customWidth="1"/>
    <col min="14095" max="14095" width="13.44140625" style="359" bestFit="1" customWidth="1"/>
    <col min="14096" max="14334" width="9.109375" style="359" customWidth="1"/>
    <col min="14335" max="14336" width="18" style="359"/>
    <col min="14337" max="14337" width="2.88671875" style="359" customWidth="1"/>
    <col min="14338" max="14338" width="11.88671875" style="359" customWidth="1"/>
    <col min="14339" max="14340" width="12.6640625" style="359" customWidth="1"/>
    <col min="14341" max="14341" width="12.5546875" style="359" customWidth="1"/>
    <col min="14342" max="14350" width="12.6640625" style="359" customWidth="1"/>
    <col min="14351" max="14351" width="13.44140625" style="359" bestFit="1" customWidth="1"/>
    <col min="14352" max="14590" width="9.109375" style="359" customWidth="1"/>
    <col min="14591" max="14592" width="18" style="359"/>
    <col min="14593" max="14593" width="2.88671875" style="359" customWidth="1"/>
    <col min="14594" max="14594" width="11.88671875" style="359" customWidth="1"/>
    <col min="14595" max="14596" width="12.6640625" style="359" customWidth="1"/>
    <col min="14597" max="14597" width="12.5546875" style="359" customWidth="1"/>
    <col min="14598" max="14606" width="12.6640625" style="359" customWidth="1"/>
    <col min="14607" max="14607" width="13.44140625" style="359" bestFit="1" customWidth="1"/>
    <col min="14608" max="14846" width="9.109375" style="359" customWidth="1"/>
    <col min="14847" max="14848" width="18" style="359"/>
    <col min="14849" max="14849" width="2.88671875" style="359" customWidth="1"/>
    <col min="14850" max="14850" width="11.88671875" style="359" customWidth="1"/>
    <col min="14851" max="14852" width="12.6640625" style="359" customWidth="1"/>
    <col min="14853" max="14853" width="12.5546875" style="359" customWidth="1"/>
    <col min="14854" max="14862" width="12.6640625" style="359" customWidth="1"/>
    <col min="14863" max="14863" width="13.44140625" style="359" bestFit="1" customWidth="1"/>
    <col min="14864" max="15102" width="9.109375" style="359" customWidth="1"/>
    <col min="15103" max="15104" width="18" style="359"/>
    <col min="15105" max="15105" width="2.88671875" style="359" customWidth="1"/>
    <col min="15106" max="15106" width="11.88671875" style="359" customWidth="1"/>
    <col min="15107" max="15108" width="12.6640625" style="359" customWidth="1"/>
    <col min="15109" max="15109" width="12.5546875" style="359" customWidth="1"/>
    <col min="15110" max="15118" width="12.6640625" style="359" customWidth="1"/>
    <col min="15119" max="15119" width="13.44140625" style="359" bestFit="1" customWidth="1"/>
    <col min="15120" max="15358" width="9.109375" style="359" customWidth="1"/>
    <col min="15359" max="15360" width="18" style="359"/>
    <col min="15361" max="15361" width="2.88671875" style="359" customWidth="1"/>
    <col min="15362" max="15362" width="11.88671875" style="359" customWidth="1"/>
    <col min="15363" max="15364" width="12.6640625" style="359" customWidth="1"/>
    <col min="15365" max="15365" width="12.5546875" style="359" customWidth="1"/>
    <col min="15366" max="15374" width="12.6640625" style="359" customWidth="1"/>
    <col min="15375" max="15375" width="13.44140625" style="359" bestFit="1" customWidth="1"/>
    <col min="15376" max="15614" width="9.109375" style="359" customWidth="1"/>
    <col min="15615" max="15616" width="18" style="359"/>
    <col min="15617" max="15617" width="2.88671875" style="359" customWidth="1"/>
    <col min="15618" max="15618" width="11.88671875" style="359" customWidth="1"/>
    <col min="15619" max="15620" width="12.6640625" style="359" customWidth="1"/>
    <col min="15621" max="15621" width="12.5546875" style="359" customWidth="1"/>
    <col min="15622" max="15630" width="12.6640625" style="359" customWidth="1"/>
    <col min="15631" max="15631" width="13.44140625" style="359" bestFit="1" customWidth="1"/>
    <col min="15632" max="15870" width="9.109375" style="359" customWidth="1"/>
    <col min="15871" max="15872" width="18" style="359"/>
    <col min="15873" max="15873" width="2.88671875" style="359" customWidth="1"/>
    <col min="15874" max="15874" width="11.88671875" style="359" customWidth="1"/>
    <col min="15875" max="15876" width="12.6640625" style="359" customWidth="1"/>
    <col min="15877" max="15877" width="12.5546875" style="359" customWidth="1"/>
    <col min="15878" max="15886" width="12.6640625" style="359" customWidth="1"/>
    <col min="15887" max="15887" width="13.44140625" style="359" bestFit="1" customWidth="1"/>
    <col min="15888" max="16126" width="9.109375" style="359" customWidth="1"/>
    <col min="16127" max="16128" width="18" style="359"/>
    <col min="16129" max="16129" width="2.88671875" style="359" customWidth="1"/>
    <col min="16130" max="16130" width="11.88671875" style="359" customWidth="1"/>
    <col min="16131" max="16132" width="12.6640625" style="359" customWidth="1"/>
    <col min="16133" max="16133" width="12.5546875" style="359" customWidth="1"/>
    <col min="16134" max="16142" width="12.6640625" style="359" customWidth="1"/>
    <col min="16143" max="16143" width="13.44140625" style="359" bestFit="1" customWidth="1"/>
    <col min="16144" max="16382" width="9.109375" style="359" customWidth="1"/>
    <col min="16383" max="16384" width="18" style="359"/>
  </cols>
  <sheetData>
    <row r="1" spans="2:14" ht="19.8" customHeight="1"/>
    <row r="2" spans="2:14">
      <c r="N2" s="485" t="s">
        <v>327</v>
      </c>
    </row>
    <row r="3" spans="2:14" ht="15.6">
      <c r="B3" s="1408" t="s">
        <v>945</v>
      </c>
      <c r="C3" s="1408"/>
      <c r="D3" s="1408"/>
      <c r="E3" s="1408"/>
      <c r="F3" s="1408"/>
      <c r="G3" s="1408"/>
      <c r="H3" s="1408"/>
      <c r="I3" s="1408"/>
      <c r="J3" s="1408"/>
      <c r="K3" s="1408"/>
      <c r="L3" s="1408"/>
      <c r="M3" s="1408"/>
      <c r="N3" s="1408"/>
    </row>
    <row r="4" spans="2:14" ht="13.8" thickBot="1"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361" t="s">
        <v>31</v>
      </c>
    </row>
    <row r="5" spans="2:14" ht="13.8">
      <c r="B5" s="1409" t="s">
        <v>975</v>
      </c>
      <c r="C5" s="1412" t="s">
        <v>11</v>
      </c>
      <c r="D5" s="1413"/>
      <c r="E5" s="1414"/>
      <c r="F5" s="1415" t="s">
        <v>840</v>
      </c>
      <c r="G5" s="1416"/>
      <c r="H5" s="1417"/>
      <c r="I5" s="1415" t="s">
        <v>78</v>
      </c>
      <c r="J5" s="1416"/>
      <c r="K5" s="1417"/>
      <c r="L5" s="1415" t="s">
        <v>857</v>
      </c>
      <c r="M5" s="1416"/>
      <c r="N5" s="1417"/>
    </row>
    <row r="6" spans="2:14">
      <c r="B6" s="1410"/>
      <c r="C6" s="1403" t="s">
        <v>34</v>
      </c>
      <c r="D6" s="1405" t="s">
        <v>179</v>
      </c>
      <c r="E6" s="1401" t="s">
        <v>230</v>
      </c>
      <c r="F6" s="1403" t="s">
        <v>34</v>
      </c>
      <c r="G6" s="1405" t="s">
        <v>179</v>
      </c>
      <c r="H6" s="1401" t="s">
        <v>230</v>
      </c>
      <c r="I6" s="1403" t="s">
        <v>34</v>
      </c>
      <c r="J6" s="1405" t="s">
        <v>179</v>
      </c>
      <c r="K6" s="1401" t="s">
        <v>230</v>
      </c>
      <c r="L6" s="1403" t="s">
        <v>34</v>
      </c>
      <c r="M6" s="1405" t="s">
        <v>179</v>
      </c>
      <c r="N6" s="1401" t="s">
        <v>230</v>
      </c>
    </row>
    <row r="7" spans="2:14" ht="13.8" thickBot="1">
      <c r="B7" s="1411"/>
      <c r="C7" s="1404"/>
      <c r="D7" s="1406"/>
      <c r="E7" s="1402"/>
      <c r="F7" s="1404"/>
      <c r="G7" s="1406"/>
      <c r="H7" s="1402"/>
      <c r="I7" s="1404"/>
      <c r="J7" s="1406"/>
      <c r="K7" s="1402"/>
      <c r="L7" s="1404"/>
      <c r="M7" s="1406"/>
      <c r="N7" s="1402"/>
    </row>
    <row r="8" spans="2:14">
      <c r="B8" s="980" t="s">
        <v>79</v>
      </c>
      <c r="C8" s="498">
        <f>+F8+L8</f>
        <v>83</v>
      </c>
      <c r="D8" s="499">
        <f>+G8+M8</f>
        <v>9420852.5899999999</v>
      </c>
      <c r="E8" s="500">
        <f>+D8/C8</f>
        <v>113504.24807228915</v>
      </c>
      <c r="F8" s="1067">
        <v>82</v>
      </c>
      <c r="G8" s="1068">
        <f>(5105652.13+4315200.46)-M8</f>
        <v>9177328.5899999999</v>
      </c>
      <c r="H8" s="1069">
        <f>+G8/F8</f>
        <v>111918.64134146342</v>
      </c>
      <c r="I8" s="1067"/>
      <c r="J8" s="1068"/>
      <c r="K8" s="1069"/>
      <c r="L8" s="1067">
        <v>1</v>
      </c>
      <c r="M8" s="1068">
        <v>243524</v>
      </c>
      <c r="N8" s="1069">
        <f>+M8/L8</f>
        <v>243524</v>
      </c>
    </row>
    <row r="9" spans="2:14">
      <c r="B9" s="981" t="s">
        <v>80</v>
      </c>
      <c r="C9" s="503">
        <f t="shared" ref="C9:D19" si="0">+F9+L9</f>
        <v>83</v>
      </c>
      <c r="D9" s="504">
        <f t="shared" si="0"/>
        <v>9121624.9100000001</v>
      </c>
      <c r="E9" s="505">
        <f t="shared" ref="E9:E19" si="1">+D9/C9</f>
        <v>109899.09530120483</v>
      </c>
      <c r="F9" s="166">
        <v>82</v>
      </c>
      <c r="G9" s="167">
        <f>(4766708.97+4354915.94)-M9</f>
        <v>8868489.9100000001</v>
      </c>
      <c r="H9" s="169">
        <f t="shared" ref="H9:H19" si="2">+G9/F9</f>
        <v>108152.31597560976</v>
      </c>
      <c r="I9" s="166"/>
      <c r="J9" s="167"/>
      <c r="K9" s="169"/>
      <c r="L9" s="166">
        <v>1</v>
      </c>
      <c r="M9" s="167">
        <v>253135</v>
      </c>
      <c r="N9" s="169">
        <f t="shared" ref="N9:N19" si="3">+M9/L9</f>
        <v>253135</v>
      </c>
    </row>
    <row r="10" spans="2:14">
      <c r="B10" s="981" t="s">
        <v>81</v>
      </c>
      <c r="C10" s="503">
        <f t="shared" si="0"/>
        <v>84</v>
      </c>
      <c r="D10" s="504">
        <f t="shared" si="0"/>
        <v>9030453.1500000004</v>
      </c>
      <c r="E10" s="505">
        <f t="shared" si="1"/>
        <v>107505.39464285715</v>
      </c>
      <c r="F10" s="166">
        <v>83</v>
      </c>
      <c r="G10" s="167">
        <f>(4860018.67+4170434.48)-M10</f>
        <v>8786138.1500000004</v>
      </c>
      <c r="H10" s="169">
        <f t="shared" si="2"/>
        <v>105857.08614457832</v>
      </c>
      <c r="I10" s="166"/>
      <c r="J10" s="167"/>
      <c r="K10" s="169"/>
      <c r="L10" s="166">
        <v>1</v>
      </c>
      <c r="M10" s="167">
        <v>244315</v>
      </c>
      <c r="N10" s="169">
        <f t="shared" si="3"/>
        <v>244315</v>
      </c>
    </row>
    <row r="11" spans="2:14">
      <c r="B11" s="981" t="s">
        <v>82</v>
      </c>
      <c r="C11" s="503">
        <f t="shared" si="0"/>
        <v>86</v>
      </c>
      <c r="D11" s="504">
        <f t="shared" si="0"/>
        <v>9432865.379999999</v>
      </c>
      <c r="E11" s="505">
        <f t="shared" si="1"/>
        <v>109684.48116279069</v>
      </c>
      <c r="F11" s="166">
        <v>85</v>
      </c>
      <c r="G11" s="167">
        <f>+(5090533.01+4342332.37)-M11</f>
        <v>9187619.379999999</v>
      </c>
      <c r="H11" s="169">
        <f t="shared" si="2"/>
        <v>108089.63976470588</v>
      </c>
      <c r="I11" s="166"/>
      <c r="J11" s="167"/>
      <c r="K11" s="169"/>
      <c r="L11" s="166">
        <v>1</v>
      </c>
      <c r="M11" s="167">
        <v>245246</v>
      </c>
      <c r="N11" s="169">
        <f t="shared" si="3"/>
        <v>245246</v>
      </c>
    </row>
    <row r="12" spans="2:14">
      <c r="B12" s="981" t="s">
        <v>83</v>
      </c>
      <c r="C12" s="503">
        <f t="shared" si="0"/>
        <v>86</v>
      </c>
      <c r="D12" s="504">
        <f t="shared" si="0"/>
        <v>9790199.0599999987</v>
      </c>
      <c r="E12" s="505">
        <f t="shared" si="1"/>
        <v>113839.52395348836</v>
      </c>
      <c r="F12" s="166">
        <v>85</v>
      </c>
      <c r="G12" s="167">
        <f>(5307455.71+4482743.35)-M12</f>
        <v>9545410.0599999987</v>
      </c>
      <c r="H12" s="169">
        <f t="shared" si="2"/>
        <v>112298.94188235293</v>
      </c>
      <c r="I12" s="166"/>
      <c r="J12" s="167"/>
      <c r="K12" s="169"/>
      <c r="L12" s="166">
        <v>1</v>
      </c>
      <c r="M12" s="167">
        <v>244789</v>
      </c>
      <c r="N12" s="169">
        <f t="shared" si="3"/>
        <v>244789</v>
      </c>
    </row>
    <row r="13" spans="2:14">
      <c r="B13" s="981" t="s">
        <v>84</v>
      </c>
      <c r="C13" s="503">
        <f t="shared" si="0"/>
        <v>85</v>
      </c>
      <c r="D13" s="504">
        <f t="shared" si="0"/>
        <v>8603606.3100000005</v>
      </c>
      <c r="E13" s="505">
        <f t="shared" si="1"/>
        <v>101218.89776470589</v>
      </c>
      <c r="F13" s="166">
        <v>84</v>
      </c>
      <c r="G13" s="167">
        <f>(4595650.88+4007955.43)-M13</f>
        <v>8358363.3100000005</v>
      </c>
      <c r="H13" s="169">
        <f t="shared" si="2"/>
        <v>99504.325119047629</v>
      </c>
      <c r="I13" s="166"/>
      <c r="J13" s="167"/>
      <c r="K13" s="169"/>
      <c r="L13" s="166">
        <v>1</v>
      </c>
      <c r="M13" s="167">
        <v>245243</v>
      </c>
      <c r="N13" s="169">
        <f t="shared" si="3"/>
        <v>245243</v>
      </c>
    </row>
    <row r="14" spans="2:14">
      <c r="B14" s="981" t="s">
        <v>85</v>
      </c>
      <c r="C14" s="503">
        <f t="shared" si="0"/>
        <v>86</v>
      </c>
      <c r="D14" s="504">
        <f t="shared" si="0"/>
        <v>10014739.350000001</v>
      </c>
      <c r="E14" s="505">
        <f t="shared" si="1"/>
        <v>116450.45755813955</v>
      </c>
      <c r="F14" s="166">
        <v>85</v>
      </c>
      <c r="G14" s="167">
        <f>(5435601.57+4579137.78)-M14</f>
        <v>9769496.3500000015</v>
      </c>
      <c r="H14" s="169">
        <f t="shared" si="2"/>
        <v>114935.2511764706</v>
      </c>
      <c r="I14" s="166"/>
      <c r="J14" s="167"/>
      <c r="K14" s="169"/>
      <c r="L14" s="166">
        <v>1</v>
      </c>
      <c r="M14" s="167">
        <v>245243</v>
      </c>
      <c r="N14" s="169">
        <f t="shared" si="3"/>
        <v>245243</v>
      </c>
    </row>
    <row r="15" spans="2:14">
      <c r="B15" s="981" t="s">
        <v>86</v>
      </c>
      <c r="C15" s="503">
        <f t="shared" si="0"/>
        <v>86</v>
      </c>
      <c r="D15" s="504">
        <f t="shared" si="0"/>
        <v>9619215.8499999996</v>
      </c>
      <c r="E15" s="505">
        <f t="shared" si="1"/>
        <v>111851.34709302326</v>
      </c>
      <c r="F15" s="166">
        <v>85</v>
      </c>
      <c r="G15" s="167">
        <f>(5197735.54+4421480.31)-M15</f>
        <v>9377252.8499999996</v>
      </c>
      <c r="H15" s="169">
        <f t="shared" si="2"/>
        <v>110320.62176470588</v>
      </c>
      <c r="I15" s="166"/>
      <c r="J15" s="167"/>
      <c r="K15" s="169"/>
      <c r="L15" s="166">
        <v>1</v>
      </c>
      <c r="M15" s="167">
        <v>241963</v>
      </c>
      <c r="N15" s="169">
        <f t="shared" si="3"/>
        <v>241963</v>
      </c>
    </row>
    <row r="16" spans="2:14">
      <c r="B16" s="981" t="s">
        <v>87</v>
      </c>
      <c r="C16" s="503">
        <f t="shared" si="0"/>
        <v>86</v>
      </c>
      <c r="D16" s="504">
        <f t="shared" si="0"/>
        <v>9156770.4900000002</v>
      </c>
      <c r="E16" s="505">
        <f t="shared" si="1"/>
        <v>106474.07546511629</v>
      </c>
      <c r="F16" s="166">
        <v>85</v>
      </c>
      <c r="G16" s="167">
        <f>(4909564.36+4247206.13)-M16</f>
        <v>8911527.4900000002</v>
      </c>
      <c r="H16" s="169">
        <f t="shared" si="2"/>
        <v>104841.49988235295</v>
      </c>
      <c r="I16" s="166"/>
      <c r="J16" s="167"/>
      <c r="K16" s="169"/>
      <c r="L16" s="166">
        <v>1</v>
      </c>
      <c r="M16" s="167">
        <v>245243</v>
      </c>
      <c r="N16" s="169">
        <f t="shared" si="3"/>
        <v>245243</v>
      </c>
    </row>
    <row r="17" spans="1:22">
      <c r="B17" s="981" t="s">
        <v>88</v>
      </c>
      <c r="C17" s="503">
        <f t="shared" si="0"/>
        <v>88</v>
      </c>
      <c r="D17" s="504">
        <f t="shared" si="0"/>
        <v>9765867.5199999996</v>
      </c>
      <c r="E17" s="505">
        <f t="shared" si="1"/>
        <v>110975.76727272727</v>
      </c>
      <c r="F17" s="166">
        <v>87</v>
      </c>
      <c r="G17" s="167">
        <f>(5289839.15+4476028.37)-M17</f>
        <v>9520624.5199999996</v>
      </c>
      <c r="H17" s="169">
        <f t="shared" si="2"/>
        <v>109432.46574712644</v>
      </c>
      <c r="I17" s="166"/>
      <c r="J17" s="167"/>
      <c r="K17" s="169"/>
      <c r="L17" s="166">
        <v>1</v>
      </c>
      <c r="M17" s="167">
        <v>245243</v>
      </c>
      <c r="N17" s="169">
        <f t="shared" si="3"/>
        <v>245243</v>
      </c>
    </row>
    <row r="18" spans="1:22">
      <c r="B18" s="981" t="s">
        <v>89</v>
      </c>
      <c r="C18" s="503">
        <f t="shared" si="0"/>
        <v>86</v>
      </c>
      <c r="D18" s="504">
        <f t="shared" si="0"/>
        <v>9458223.379999999</v>
      </c>
      <c r="E18" s="505">
        <f t="shared" si="1"/>
        <v>109979.34162790696</v>
      </c>
      <c r="F18" s="166">
        <v>85</v>
      </c>
      <c r="G18" s="167">
        <f>4947600.28+4266005.1</f>
        <v>9213605.379999999</v>
      </c>
      <c r="H18" s="169">
        <f t="shared" si="2"/>
        <v>108395.35741176469</v>
      </c>
      <c r="I18" s="166"/>
      <c r="J18" s="167"/>
      <c r="K18" s="169"/>
      <c r="L18" s="166">
        <v>1</v>
      </c>
      <c r="M18" s="167">
        <v>244618</v>
      </c>
      <c r="N18" s="169">
        <f t="shared" si="3"/>
        <v>244618</v>
      </c>
    </row>
    <row r="19" spans="1:22" ht="14.4" thickBot="1">
      <c r="B19" s="982" t="s">
        <v>90</v>
      </c>
      <c r="C19" s="507">
        <f t="shared" si="0"/>
        <v>86</v>
      </c>
      <c r="D19" s="508">
        <f t="shared" si="0"/>
        <v>9981137</v>
      </c>
      <c r="E19" s="509">
        <f t="shared" si="1"/>
        <v>116059.73255813954</v>
      </c>
      <c r="F19" s="1070">
        <v>85</v>
      </c>
      <c r="G19" s="205">
        <v>9736137</v>
      </c>
      <c r="H19" s="1071">
        <f t="shared" si="2"/>
        <v>114542.78823529412</v>
      </c>
      <c r="I19" s="171"/>
      <c r="J19" s="172"/>
      <c r="K19" s="1071"/>
      <c r="L19" s="171">
        <v>1</v>
      </c>
      <c r="M19" s="172">
        <v>245000</v>
      </c>
      <c r="N19" s="1071">
        <f t="shared" si="3"/>
        <v>245000</v>
      </c>
    </row>
    <row r="20" spans="1:22" ht="13.8" thickBot="1">
      <c r="B20" s="627" t="s">
        <v>11</v>
      </c>
      <c r="C20" s="511">
        <f>SUM(C8:C19)</f>
        <v>1025</v>
      </c>
      <c r="D20" s="511">
        <f t="shared" ref="D20:N20" si="4">SUM(D8:D19)</f>
        <v>113395554.98999999</v>
      </c>
      <c r="E20" s="511">
        <f>SUM(E8:E19)</f>
        <v>1327442.3624723891</v>
      </c>
      <c r="F20" s="511">
        <f t="shared" si="4"/>
        <v>1013</v>
      </c>
      <c r="G20" s="511">
        <f t="shared" si="4"/>
        <v>110451992.98999999</v>
      </c>
      <c r="H20" s="511">
        <f t="shared" si="4"/>
        <v>1308288.9344454727</v>
      </c>
      <c r="I20" s="511">
        <f t="shared" si="4"/>
        <v>0</v>
      </c>
      <c r="J20" s="511">
        <f t="shared" si="4"/>
        <v>0</v>
      </c>
      <c r="K20" s="511">
        <f t="shared" si="4"/>
        <v>0</v>
      </c>
      <c r="L20" s="511">
        <f t="shared" si="4"/>
        <v>12</v>
      </c>
      <c r="M20" s="511">
        <f t="shared" si="4"/>
        <v>2943562</v>
      </c>
      <c r="N20" s="511">
        <f t="shared" si="4"/>
        <v>2943562</v>
      </c>
    </row>
    <row r="21" spans="1:22" ht="13.8" thickBot="1">
      <c r="B21" s="627" t="s">
        <v>91</v>
      </c>
      <c r="C21" s="512">
        <f>+C20/12</f>
        <v>85.416666666666671</v>
      </c>
      <c r="D21" s="512">
        <f t="shared" ref="D21:N21" si="5">+D20/12</f>
        <v>9449629.5824999996</v>
      </c>
      <c r="E21" s="512">
        <f>+E20/12</f>
        <v>110620.19687269909</v>
      </c>
      <c r="F21" s="512">
        <f t="shared" si="5"/>
        <v>84.416666666666671</v>
      </c>
      <c r="G21" s="512">
        <f t="shared" si="5"/>
        <v>9204332.7491666656</v>
      </c>
      <c r="H21" s="512">
        <f>+H20/12</f>
        <v>109024.07787045605</v>
      </c>
      <c r="I21" s="512">
        <f t="shared" si="5"/>
        <v>0</v>
      </c>
      <c r="J21" s="512"/>
      <c r="K21" s="512">
        <f t="shared" si="5"/>
        <v>0</v>
      </c>
      <c r="L21" s="512">
        <f t="shared" si="5"/>
        <v>1</v>
      </c>
      <c r="M21" s="512">
        <f t="shared" si="5"/>
        <v>245296.83333333334</v>
      </c>
      <c r="N21" s="512">
        <f t="shared" si="5"/>
        <v>245296.83333333334</v>
      </c>
    </row>
    <row r="22" spans="1:22">
      <c r="B22" s="1407" t="s">
        <v>841</v>
      </c>
      <c r="C22" s="1407"/>
      <c r="D22" s="1407"/>
      <c r="E22" s="654"/>
      <c r="F22" s="654"/>
      <c r="G22" s="654"/>
      <c r="H22" s="655"/>
      <c r="I22" s="654"/>
      <c r="J22" s="654"/>
      <c r="K22" s="654"/>
      <c r="L22" s="654"/>
      <c r="M22" s="654"/>
    </row>
    <row r="23" spans="1:22">
      <c r="B23" s="1400" t="s">
        <v>974</v>
      </c>
      <c r="C23" s="1400"/>
      <c r="D23" s="1400"/>
      <c r="E23" s="1400"/>
      <c r="F23" s="1400"/>
      <c r="G23" s="1400"/>
    </row>
    <row r="24" spans="1:22">
      <c r="B24" s="1162"/>
      <c r="C24" s="1162"/>
      <c r="D24" s="1162"/>
      <c r="E24" s="1162"/>
      <c r="F24" s="1162"/>
      <c r="G24" s="1162"/>
    </row>
    <row r="25" spans="1:22">
      <c r="B25" s="1162"/>
      <c r="C25" s="1162"/>
      <c r="D25" s="1162"/>
      <c r="E25" s="1162"/>
      <c r="F25" s="1162"/>
      <c r="G25" s="1162"/>
    </row>
    <row r="27" spans="1:22" ht="15.6">
      <c r="B27" s="1408" t="s">
        <v>946</v>
      </c>
      <c r="C27" s="1408"/>
      <c r="D27" s="1408"/>
      <c r="E27" s="1408"/>
      <c r="F27" s="1408"/>
      <c r="G27" s="1408"/>
      <c r="H27" s="1408"/>
      <c r="I27" s="1408"/>
      <c r="J27" s="1408"/>
      <c r="K27" s="1408"/>
      <c r="L27" s="1408"/>
      <c r="M27" s="1408"/>
      <c r="N27" s="1408"/>
    </row>
    <row r="28" spans="1:22" ht="14.4" thickBot="1">
      <c r="B28" s="514"/>
      <c r="C28" s="515"/>
      <c r="D28" s="515"/>
      <c r="E28" s="515"/>
      <c r="F28" s="515"/>
      <c r="G28" s="516"/>
      <c r="H28" s="516"/>
      <c r="I28" s="516"/>
      <c r="J28" s="516"/>
      <c r="K28" s="516"/>
      <c r="L28" s="516"/>
      <c r="M28" s="517"/>
      <c r="N28" s="361" t="s">
        <v>31</v>
      </c>
    </row>
    <row r="29" spans="1:22" ht="15" customHeight="1">
      <c r="B29" s="1409" t="s">
        <v>985</v>
      </c>
      <c r="C29" s="1412" t="s">
        <v>11</v>
      </c>
      <c r="D29" s="1413"/>
      <c r="E29" s="1414"/>
      <c r="F29" s="1415" t="s">
        <v>180</v>
      </c>
      <c r="G29" s="1416"/>
      <c r="H29" s="1417"/>
      <c r="I29" s="1415" t="s">
        <v>78</v>
      </c>
      <c r="J29" s="1416"/>
      <c r="K29" s="1417"/>
      <c r="L29" s="1415" t="s">
        <v>857</v>
      </c>
      <c r="M29" s="1416"/>
      <c r="N29" s="1417"/>
      <c r="O29" s="874"/>
    </row>
    <row r="30" spans="1:22" ht="12.75" customHeight="1">
      <c r="B30" s="1410"/>
      <c r="C30" s="1403" t="s">
        <v>34</v>
      </c>
      <c r="D30" s="1405" t="s">
        <v>179</v>
      </c>
      <c r="E30" s="1401" t="s">
        <v>230</v>
      </c>
      <c r="F30" s="1403" t="s">
        <v>34</v>
      </c>
      <c r="G30" s="1405" t="s">
        <v>179</v>
      </c>
      <c r="H30" s="1401" t="s">
        <v>230</v>
      </c>
      <c r="I30" s="1403" t="s">
        <v>34</v>
      </c>
      <c r="J30" s="1405" t="s">
        <v>179</v>
      </c>
      <c r="K30" s="1401" t="s">
        <v>230</v>
      </c>
      <c r="L30" s="1403" t="s">
        <v>34</v>
      </c>
      <c r="M30" s="1405" t="s">
        <v>179</v>
      </c>
      <c r="N30" s="1401" t="s">
        <v>230</v>
      </c>
    </row>
    <row r="31" spans="1:22" ht="21.75" customHeight="1" thickBot="1">
      <c r="A31" s="518"/>
      <c r="B31" s="1411"/>
      <c r="C31" s="1404"/>
      <c r="D31" s="1406"/>
      <c r="E31" s="1402"/>
      <c r="F31" s="1404"/>
      <c r="G31" s="1406"/>
      <c r="H31" s="1402"/>
      <c r="I31" s="1404"/>
      <c r="J31" s="1406"/>
      <c r="K31" s="1402"/>
      <c r="L31" s="1404"/>
      <c r="M31" s="1406"/>
      <c r="N31" s="1402"/>
      <c r="P31" s="362"/>
    </row>
    <row r="32" spans="1:22" ht="14.25" customHeight="1">
      <c r="A32" s="362"/>
      <c r="B32" s="980" t="s">
        <v>79</v>
      </c>
      <c r="C32" s="649">
        <v>90</v>
      </c>
      <c r="D32" s="499">
        <f>12384593+48401</f>
        <v>12432994</v>
      </c>
      <c r="E32" s="500">
        <f t="shared" ref="E32:E43" si="6">+D32/C32</f>
        <v>138144.37777777779</v>
      </c>
      <c r="F32" s="1031">
        <v>89</v>
      </c>
      <c r="G32" s="1034">
        <f t="shared" ref="G32:G43" si="7">+D32-M32</f>
        <v>12168394</v>
      </c>
      <c r="H32" s="499">
        <f t="shared" ref="H32:H43" si="8">+G32/F32</f>
        <v>136723.52808988764</v>
      </c>
      <c r="I32" s="499"/>
      <c r="J32" s="499"/>
      <c r="K32" s="501"/>
      <c r="L32" s="1187">
        <v>1</v>
      </c>
      <c r="M32" s="498">
        <v>264600</v>
      </c>
      <c r="N32" s="500">
        <f t="shared" ref="N32:N39" si="9">+M32/L32</f>
        <v>264600</v>
      </c>
      <c r="O32" s="875"/>
      <c r="P32" s="519"/>
      <c r="Q32" s="520"/>
      <c r="U32" s="499"/>
      <c r="V32" s="359">
        <f>10892342.5*1.137</f>
        <v>12384593.422499999</v>
      </c>
    </row>
    <row r="33" spans="1:22" ht="17.25" customHeight="1">
      <c r="A33" s="362"/>
      <c r="B33" s="981" t="s">
        <v>80</v>
      </c>
      <c r="C33" s="650">
        <v>90</v>
      </c>
      <c r="D33" s="504">
        <f>10983260+48401</f>
        <v>11031661</v>
      </c>
      <c r="E33" s="505">
        <f t="shared" si="6"/>
        <v>122574.01111111112</v>
      </c>
      <c r="F33" s="1032">
        <v>89</v>
      </c>
      <c r="G33" s="1035">
        <f t="shared" si="7"/>
        <v>10767061</v>
      </c>
      <c r="H33" s="504">
        <f t="shared" si="8"/>
        <v>120978.21348314607</v>
      </c>
      <c r="I33" s="504"/>
      <c r="J33" s="504"/>
      <c r="K33" s="506"/>
      <c r="L33" s="1188">
        <v>1</v>
      </c>
      <c r="M33" s="503">
        <v>264600</v>
      </c>
      <c r="N33" s="505">
        <f t="shared" si="9"/>
        <v>264600</v>
      </c>
      <c r="P33" s="521"/>
      <c r="Q33" s="520"/>
      <c r="U33" s="504"/>
      <c r="V33" s="359">
        <f>10070687.5*1.137</f>
        <v>11450371.6875</v>
      </c>
    </row>
    <row r="34" spans="1:22" ht="14.25" customHeight="1">
      <c r="A34" s="362"/>
      <c r="B34" s="981" t="s">
        <v>81</v>
      </c>
      <c r="C34" s="650">
        <v>90</v>
      </c>
      <c r="D34" s="504">
        <f>11450372+48401</f>
        <v>11498773</v>
      </c>
      <c r="E34" s="505">
        <f t="shared" si="6"/>
        <v>127764.14444444445</v>
      </c>
      <c r="F34" s="1032">
        <v>89</v>
      </c>
      <c r="G34" s="1035">
        <f t="shared" si="7"/>
        <v>11234173</v>
      </c>
      <c r="H34" s="504">
        <f t="shared" si="8"/>
        <v>126226.66292134831</v>
      </c>
      <c r="I34" s="504"/>
      <c r="J34" s="504"/>
      <c r="K34" s="506"/>
      <c r="L34" s="1188">
        <v>1</v>
      </c>
      <c r="M34" s="503">
        <v>264600</v>
      </c>
      <c r="N34" s="505">
        <f t="shared" si="9"/>
        <v>264600</v>
      </c>
      <c r="P34" s="519"/>
      <c r="Q34" s="520">
        <f>244783/212309</f>
        <v>1.1529563042546478</v>
      </c>
      <c r="U34" s="504"/>
      <c r="V34" s="359">
        <f>10070687.5*1.137</f>
        <v>11450371.6875</v>
      </c>
    </row>
    <row r="35" spans="1:22" ht="14.25" customHeight="1">
      <c r="A35" s="362"/>
      <c r="B35" s="981" t="s">
        <v>82</v>
      </c>
      <c r="C35" s="650">
        <v>90</v>
      </c>
      <c r="D35" s="504">
        <f>11902415+48401</f>
        <v>11950816</v>
      </c>
      <c r="E35" s="505">
        <f t="shared" si="6"/>
        <v>132786.84444444443</v>
      </c>
      <c r="F35" s="1032">
        <v>89</v>
      </c>
      <c r="G35" s="1035">
        <f t="shared" si="7"/>
        <v>11686216</v>
      </c>
      <c r="H35" s="504">
        <f t="shared" si="8"/>
        <v>131305.79775280898</v>
      </c>
      <c r="I35" s="504"/>
      <c r="J35" s="504"/>
      <c r="K35" s="506"/>
      <c r="L35" s="1188">
        <v>1</v>
      </c>
      <c r="M35" s="503">
        <v>264600</v>
      </c>
      <c r="N35" s="505">
        <f t="shared" si="9"/>
        <v>264600</v>
      </c>
      <c r="P35" s="519"/>
      <c r="Q35" s="520"/>
      <c r="U35" s="504"/>
      <c r="V35" s="359">
        <f>10468262.5*1.137</f>
        <v>11902414.4625</v>
      </c>
    </row>
    <row r="36" spans="1:22" ht="14.25" customHeight="1">
      <c r="A36" s="362"/>
      <c r="B36" s="981" t="s">
        <v>83</v>
      </c>
      <c r="C36" s="650">
        <v>90</v>
      </c>
      <c r="D36" s="504">
        <f>11902415+48401</f>
        <v>11950816</v>
      </c>
      <c r="E36" s="505">
        <f t="shared" si="6"/>
        <v>132786.84444444443</v>
      </c>
      <c r="F36" s="1032">
        <v>89</v>
      </c>
      <c r="G36" s="1035">
        <f t="shared" si="7"/>
        <v>11686216</v>
      </c>
      <c r="H36" s="504">
        <f t="shared" si="8"/>
        <v>131305.79775280898</v>
      </c>
      <c r="I36" s="504"/>
      <c r="J36" s="504"/>
      <c r="K36" s="506"/>
      <c r="L36" s="1188">
        <v>1</v>
      </c>
      <c r="M36" s="503">
        <v>264600</v>
      </c>
      <c r="N36" s="505">
        <f t="shared" si="9"/>
        <v>264600</v>
      </c>
      <c r="P36" s="519"/>
      <c r="Q36" s="974" t="s">
        <v>986</v>
      </c>
      <c r="R36" s="973"/>
      <c r="S36" s="973"/>
      <c r="T36" s="972"/>
      <c r="U36" s="504"/>
      <c r="V36" s="359">
        <f>10892342.5*1.137</f>
        <v>12384593.422499999</v>
      </c>
    </row>
    <row r="37" spans="1:22" ht="14.25" customHeight="1">
      <c r="A37" s="362"/>
      <c r="B37" s="981" t="s">
        <v>84</v>
      </c>
      <c r="C37" s="650">
        <v>90</v>
      </c>
      <c r="D37" s="504">
        <f>11450372+48401</f>
        <v>11498773</v>
      </c>
      <c r="E37" s="505">
        <f t="shared" si="6"/>
        <v>127764.14444444445</v>
      </c>
      <c r="F37" s="1032">
        <v>89</v>
      </c>
      <c r="G37" s="1035">
        <f t="shared" si="7"/>
        <v>11234173</v>
      </c>
      <c r="H37" s="504">
        <f t="shared" si="8"/>
        <v>126226.66292134831</v>
      </c>
      <c r="I37" s="504"/>
      <c r="J37" s="504"/>
      <c r="K37" s="506"/>
      <c r="L37" s="1188">
        <v>1</v>
      </c>
      <c r="M37" s="503">
        <v>264600</v>
      </c>
      <c r="N37" s="505">
        <f t="shared" si="9"/>
        <v>264600</v>
      </c>
      <c r="P37" s="519"/>
      <c r="Q37" s="520"/>
      <c r="U37" s="504"/>
      <c r="V37" s="359">
        <f>9659860*1.137</f>
        <v>10983260.82</v>
      </c>
    </row>
    <row r="38" spans="1:22" ht="14.25" customHeight="1">
      <c r="A38" s="362"/>
      <c r="B38" s="981" t="s">
        <v>85</v>
      </c>
      <c r="C38" s="650">
        <v>90</v>
      </c>
      <c r="D38" s="504">
        <f>12384593+48401</f>
        <v>12432994</v>
      </c>
      <c r="E38" s="505">
        <f t="shared" si="6"/>
        <v>138144.37777777779</v>
      </c>
      <c r="F38" s="1032">
        <v>89</v>
      </c>
      <c r="G38" s="1035">
        <f t="shared" si="7"/>
        <v>12168394</v>
      </c>
      <c r="H38" s="504">
        <f t="shared" si="8"/>
        <v>136723.52808988764</v>
      </c>
      <c r="I38" s="504"/>
      <c r="J38" s="504"/>
      <c r="K38" s="506"/>
      <c r="L38" s="1188">
        <v>1</v>
      </c>
      <c r="M38" s="503">
        <v>264600</v>
      </c>
      <c r="N38" s="505">
        <f t="shared" si="9"/>
        <v>264600</v>
      </c>
      <c r="P38" s="519"/>
      <c r="Q38" s="520"/>
      <c r="U38" s="504"/>
      <c r="V38" s="359">
        <f>10892342.5*1.137</f>
        <v>12384593.422499999</v>
      </c>
    </row>
    <row r="39" spans="1:22" ht="14.25" customHeight="1">
      <c r="A39" s="362"/>
      <c r="B39" s="981" t="s">
        <v>86</v>
      </c>
      <c r="C39" s="650">
        <v>90</v>
      </c>
      <c r="D39" s="504">
        <f>11450372+48401</f>
        <v>11498773</v>
      </c>
      <c r="E39" s="505">
        <f t="shared" si="6"/>
        <v>127764.14444444445</v>
      </c>
      <c r="F39" s="1032">
        <v>89</v>
      </c>
      <c r="G39" s="1035">
        <f t="shared" si="7"/>
        <v>11234173</v>
      </c>
      <c r="H39" s="504">
        <f t="shared" si="8"/>
        <v>126226.66292134831</v>
      </c>
      <c r="I39" s="504"/>
      <c r="J39" s="504"/>
      <c r="K39" s="506"/>
      <c r="L39" s="1188">
        <v>1</v>
      </c>
      <c r="M39" s="503">
        <v>264600</v>
      </c>
      <c r="N39" s="505">
        <f t="shared" si="9"/>
        <v>264600</v>
      </c>
      <c r="O39" s="875"/>
      <c r="P39" s="519"/>
      <c r="Q39" s="520"/>
      <c r="U39" s="504"/>
      <c r="V39" s="359">
        <f>10468262.5*1.137</f>
        <v>11902414.4625</v>
      </c>
    </row>
    <row r="40" spans="1:22" ht="14.25" customHeight="1">
      <c r="A40" s="362"/>
      <c r="B40" s="981" t="s">
        <v>87</v>
      </c>
      <c r="C40" s="650">
        <v>90</v>
      </c>
      <c r="D40" s="504">
        <f>11902415+48401</f>
        <v>11950816</v>
      </c>
      <c r="E40" s="505">
        <f t="shared" si="6"/>
        <v>132786.84444444443</v>
      </c>
      <c r="F40" s="1032">
        <v>89</v>
      </c>
      <c r="G40" s="1035">
        <f t="shared" si="7"/>
        <v>11686216</v>
      </c>
      <c r="H40" s="504">
        <f t="shared" si="8"/>
        <v>131305.79775280898</v>
      </c>
      <c r="I40" s="504"/>
      <c r="J40" s="504"/>
      <c r="K40" s="506"/>
      <c r="L40" s="1188">
        <v>1</v>
      </c>
      <c r="M40" s="503">
        <v>264600</v>
      </c>
      <c r="N40" s="505">
        <f>+M40/1</f>
        <v>264600</v>
      </c>
      <c r="P40" s="519"/>
      <c r="Q40" s="520"/>
      <c r="U40" s="504"/>
      <c r="V40" s="359">
        <f>10070687.5*1.137</f>
        <v>11450371.6875</v>
      </c>
    </row>
    <row r="41" spans="1:22" ht="14.25" customHeight="1">
      <c r="A41" s="362"/>
      <c r="B41" s="981" t="s">
        <v>88</v>
      </c>
      <c r="C41" s="650">
        <v>90</v>
      </c>
      <c r="D41" s="504">
        <f>12384593+48401</f>
        <v>12432994</v>
      </c>
      <c r="E41" s="505">
        <f t="shared" si="6"/>
        <v>138144.37777777779</v>
      </c>
      <c r="F41" s="1032">
        <v>89</v>
      </c>
      <c r="G41" s="1035">
        <f t="shared" si="7"/>
        <v>12168394</v>
      </c>
      <c r="H41" s="504">
        <f t="shared" si="8"/>
        <v>136723.52808988764</v>
      </c>
      <c r="I41" s="504"/>
      <c r="J41" s="504"/>
      <c r="K41" s="506"/>
      <c r="L41" s="1188">
        <v>1</v>
      </c>
      <c r="M41" s="503">
        <v>264600</v>
      </c>
      <c r="N41" s="505">
        <f>+M41/L41</f>
        <v>264600</v>
      </c>
      <c r="P41" s="519"/>
      <c r="Q41" s="520"/>
      <c r="U41" s="504"/>
      <c r="V41" s="359">
        <f>10892342.5*1.137</f>
        <v>12384593.422499999</v>
      </c>
    </row>
    <row r="42" spans="1:22" ht="14.25" customHeight="1">
      <c r="A42" s="362"/>
      <c r="B42" s="981" t="s">
        <v>89</v>
      </c>
      <c r="C42" s="650">
        <v>90</v>
      </c>
      <c r="D42" s="504">
        <f>10983260+48401</f>
        <v>11031661</v>
      </c>
      <c r="E42" s="505">
        <f t="shared" si="6"/>
        <v>122574.01111111112</v>
      </c>
      <c r="F42" s="1032">
        <v>89</v>
      </c>
      <c r="G42" s="1035">
        <f t="shared" si="7"/>
        <v>10767061</v>
      </c>
      <c r="H42" s="504">
        <f t="shared" si="8"/>
        <v>120978.21348314607</v>
      </c>
      <c r="I42" s="504"/>
      <c r="J42" s="504"/>
      <c r="K42" s="506"/>
      <c r="L42" s="1188">
        <v>1</v>
      </c>
      <c r="M42" s="503">
        <v>264600</v>
      </c>
      <c r="N42" s="505">
        <f>+M42/L42</f>
        <v>264600</v>
      </c>
      <c r="O42" s="875"/>
      <c r="P42" s="519"/>
      <c r="Q42" s="520"/>
      <c r="U42" s="504"/>
      <c r="V42" s="359">
        <f>10070687.5*1.137</f>
        <v>11450371.6875</v>
      </c>
    </row>
    <row r="43" spans="1:22" ht="14.25" customHeight="1" thickBot="1">
      <c r="A43" s="362"/>
      <c r="B43" s="981" t="s">
        <v>90</v>
      </c>
      <c r="C43" s="650">
        <v>90</v>
      </c>
      <c r="D43" s="504">
        <f>12384593+48401</f>
        <v>12432994</v>
      </c>
      <c r="E43" s="505">
        <f t="shared" si="6"/>
        <v>138144.37777777779</v>
      </c>
      <c r="F43" s="1033">
        <v>89</v>
      </c>
      <c r="G43" s="1036">
        <f t="shared" si="7"/>
        <v>12168394</v>
      </c>
      <c r="H43" s="508">
        <f t="shared" si="8"/>
        <v>136723.52808988764</v>
      </c>
      <c r="I43" s="508"/>
      <c r="J43" s="508"/>
      <c r="K43" s="510"/>
      <c r="L43" s="1189">
        <v>1</v>
      </c>
      <c r="M43" s="507">
        <v>264600</v>
      </c>
      <c r="N43" s="509">
        <f>+M43/L43</f>
        <v>264600</v>
      </c>
      <c r="P43" s="519"/>
      <c r="Q43" s="520"/>
      <c r="U43" s="508"/>
      <c r="V43" s="359">
        <f>10568262.5*1.137</f>
        <v>12016114.4625</v>
      </c>
    </row>
    <row r="44" spans="1:22" ht="14.25" customHeight="1" thickBot="1">
      <c r="A44" s="362"/>
      <c r="B44" s="1038" t="s">
        <v>11</v>
      </c>
      <c r="C44" s="1037">
        <f t="shared" ref="C44:N44" si="10">SUM(C32:C43)</f>
        <v>1080</v>
      </c>
      <c r="D44" s="1029">
        <f>SUM(D32:D43)</f>
        <v>142144065</v>
      </c>
      <c r="E44" s="1030">
        <f t="shared" si="10"/>
        <v>1579378.5</v>
      </c>
      <c r="F44" s="1028">
        <f t="shared" si="10"/>
        <v>1068</v>
      </c>
      <c r="G44" s="511">
        <f>SUM(G32:G43)</f>
        <v>138968865</v>
      </c>
      <c r="H44" s="511">
        <f t="shared" si="10"/>
        <v>1561447.921348315</v>
      </c>
      <c r="I44" s="511">
        <f t="shared" si="10"/>
        <v>0</v>
      </c>
      <c r="J44" s="511">
        <f t="shared" si="10"/>
        <v>0</v>
      </c>
      <c r="K44" s="511">
        <f t="shared" si="10"/>
        <v>0</v>
      </c>
      <c r="L44" s="511">
        <f t="shared" si="10"/>
        <v>12</v>
      </c>
      <c r="M44" s="511">
        <f t="shared" si="10"/>
        <v>3175200</v>
      </c>
      <c r="N44" s="511">
        <f t="shared" si="10"/>
        <v>3175200</v>
      </c>
      <c r="U44" s="377">
        <f>125016768*1.137</f>
        <v>142144065.21599999</v>
      </c>
      <c r="V44" s="359">
        <f>SUM(V32:V43)</f>
        <v>142144064.64750001</v>
      </c>
    </row>
    <row r="45" spans="1:22" ht="14.25" customHeight="1" thickBot="1">
      <c r="A45" s="518"/>
      <c r="B45" s="653" t="s">
        <v>91</v>
      </c>
      <c r="C45" s="511">
        <f t="shared" ref="C45:N45" si="11">+C44/12</f>
        <v>90</v>
      </c>
      <c r="D45" s="511">
        <f>+D44/12</f>
        <v>11845338.75</v>
      </c>
      <c r="E45" s="511">
        <f t="shared" si="11"/>
        <v>131614.875</v>
      </c>
      <c r="F45" s="512">
        <f t="shared" si="11"/>
        <v>89</v>
      </c>
      <c r="G45" s="512">
        <f>+G44/12</f>
        <v>11580738.75</v>
      </c>
      <c r="H45" s="512">
        <f t="shared" si="11"/>
        <v>130120.66011235958</v>
      </c>
      <c r="I45" s="512">
        <f t="shared" si="11"/>
        <v>0</v>
      </c>
      <c r="J45" s="512">
        <f t="shared" si="11"/>
        <v>0</v>
      </c>
      <c r="K45" s="512">
        <f t="shared" si="11"/>
        <v>0</v>
      </c>
      <c r="L45" s="512">
        <f t="shared" si="11"/>
        <v>1</v>
      </c>
      <c r="M45" s="512">
        <f t="shared" si="11"/>
        <v>264600</v>
      </c>
      <c r="N45" s="512">
        <f t="shared" si="11"/>
        <v>264600</v>
      </c>
    </row>
    <row r="46" spans="1:22" ht="13.8">
      <c r="B46" s="1418" t="s">
        <v>964</v>
      </c>
      <c r="C46" s="1418"/>
      <c r="D46" s="1418"/>
      <c r="E46" s="1418"/>
      <c r="F46" s="1418"/>
      <c r="G46" s="1418"/>
      <c r="H46" s="1418"/>
      <c r="I46" s="1418"/>
      <c r="J46" s="1418"/>
      <c r="K46" s="1418"/>
      <c r="L46" s="1418"/>
      <c r="M46" s="1418"/>
      <c r="N46" s="517"/>
      <c r="O46" s="875"/>
    </row>
    <row r="47" spans="1:22" s="513" customFormat="1" ht="10.199999999999999">
      <c r="D47" s="999"/>
      <c r="E47" s="1000"/>
      <c r="O47" s="535"/>
    </row>
    <row r="48" spans="1:22" s="513" customFormat="1" ht="10.199999999999999">
      <c r="D48" s="999"/>
      <c r="E48" s="1000"/>
      <c r="O48" s="535"/>
    </row>
    <row r="49" spans="2:15" s="513" customFormat="1" ht="10.199999999999999">
      <c r="D49" s="999"/>
      <c r="E49" s="1000"/>
      <c r="O49" s="535"/>
    </row>
    <row r="50" spans="2:15">
      <c r="E50" s="377"/>
    </row>
    <row r="51" spans="2:15">
      <c r="E51" s="377"/>
    </row>
    <row r="52" spans="2:15" ht="15.6">
      <c r="B52" s="1408" t="s">
        <v>947</v>
      </c>
      <c r="C52" s="1408"/>
      <c r="D52" s="1408"/>
      <c r="E52" s="1408"/>
      <c r="F52" s="1408"/>
      <c r="G52" s="1408"/>
      <c r="H52" s="1408"/>
      <c r="I52" s="1408"/>
      <c r="J52" s="1408"/>
      <c r="K52" s="1408"/>
      <c r="L52" s="1408"/>
      <c r="M52" s="1408"/>
      <c r="N52" s="1408"/>
    </row>
    <row r="53" spans="2:15" ht="14.4" thickBot="1">
      <c r="B53" s="514"/>
      <c r="C53" s="515"/>
      <c r="D53" s="515"/>
      <c r="E53" s="515"/>
      <c r="F53" s="515"/>
      <c r="G53" s="516"/>
      <c r="H53" s="516"/>
      <c r="I53" s="516"/>
      <c r="J53" s="516"/>
      <c r="K53" s="516"/>
      <c r="L53" s="516"/>
      <c r="M53" s="517"/>
      <c r="N53" s="361" t="s">
        <v>31</v>
      </c>
    </row>
    <row r="54" spans="2:15" ht="15" customHeight="1">
      <c r="B54" s="1409" t="s">
        <v>985</v>
      </c>
      <c r="C54" s="1412" t="s">
        <v>11</v>
      </c>
      <c r="D54" s="1413"/>
      <c r="E54" s="1414"/>
      <c r="F54" s="1415" t="s">
        <v>180</v>
      </c>
      <c r="G54" s="1416"/>
      <c r="H54" s="1417"/>
      <c r="I54" s="1415" t="s">
        <v>78</v>
      </c>
      <c r="J54" s="1416"/>
      <c r="K54" s="1417"/>
      <c r="L54" s="1415" t="s">
        <v>857</v>
      </c>
      <c r="M54" s="1416"/>
      <c r="N54" s="1417"/>
    </row>
    <row r="55" spans="2:15" ht="12.75" customHeight="1">
      <c r="B55" s="1410"/>
      <c r="C55" s="1403" t="s">
        <v>34</v>
      </c>
      <c r="D55" s="1405" t="s">
        <v>179</v>
      </c>
      <c r="E55" s="1401" t="s">
        <v>230</v>
      </c>
      <c r="F55" s="1403" t="s">
        <v>34</v>
      </c>
      <c r="G55" s="1405" t="s">
        <v>179</v>
      </c>
      <c r="H55" s="1401" t="s">
        <v>230</v>
      </c>
      <c r="I55" s="1403" t="s">
        <v>34</v>
      </c>
      <c r="J55" s="1405" t="s">
        <v>179</v>
      </c>
      <c r="K55" s="1401" t="s">
        <v>230</v>
      </c>
      <c r="L55" s="1403" t="s">
        <v>34</v>
      </c>
      <c r="M55" s="1405" t="s">
        <v>179</v>
      </c>
      <c r="N55" s="1401" t="s">
        <v>230</v>
      </c>
    </row>
    <row r="56" spans="2:15" ht="13.8" thickBot="1">
      <c r="B56" s="1419"/>
      <c r="C56" s="1404"/>
      <c r="D56" s="1406"/>
      <c r="E56" s="1402"/>
      <c r="F56" s="1404"/>
      <c r="G56" s="1406"/>
      <c r="H56" s="1402"/>
      <c r="I56" s="1404"/>
      <c r="J56" s="1406"/>
      <c r="K56" s="1402"/>
      <c r="L56" s="1404"/>
      <c r="M56" s="1406"/>
      <c r="N56" s="1402"/>
    </row>
    <row r="57" spans="2:15">
      <c r="B57" s="497" t="s">
        <v>79</v>
      </c>
      <c r="C57" s="498">
        <v>90</v>
      </c>
      <c r="D57" s="499">
        <f>14688565+46460</f>
        <v>14735025</v>
      </c>
      <c r="E57" s="501">
        <f t="shared" ref="E57:E68" si="12">+D57/C57</f>
        <v>163722.5</v>
      </c>
      <c r="F57" s="498">
        <v>89</v>
      </c>
      <c r="G57" s="499">
        <f t="shared" ref="G57:G68" si="13">+D57-M57</f>
        <v>14430338</v>
      </c>
      <c r="H57" s="500">
        <f t="shared" ref="H57:H68" si="14">+G57/F57</f>
        <v>162138.62921348316</v>
      </c>
      <c r="I57" s="649"/>
      <c r="J57" s="499"/>
      <c r="K57" s="501"/>
      <c r="L57" s="1187">
        <v>1</v>
      </c>
      <c r="M57" s="498">
        <v>304687</v>
      </c>
      <c r="N57" s="500">
        <v>304687</v>
      </c>
    </row>
    <row r="58" spans="2:15">
      <c r="B58" s="502" t="s">
        <v>80</v>
      </c>
      <c r="C58" s="503">
        <v>90</v>
      </c>
      <c r="D58" s="504">
        <f>13031074+46460</f>
        <v>13077534</v>
      </c>
      <c r="E58" s="506">
        <f t="shared" si="12"/>
        <v>145305.93333333332</v>
      </c>
      <c r="F58" s="503">
        <v>89</v>
      </c>
      <c r="G58" s="504">
        <f t="shared" si="13"/>
        <v>12772847</v>
      </c>
      <c r="H58" s="505">
        <f t="shared" si="14"/>
        <v>143515.13483146069</v>
      </c>
      <c r="I58" s="650"/>
      <c r="J58" s="504"/>
      <c r="K58" s="506"/>
      <c r="L58" s="1188">
        <v>1</v>
      </c>
      <c r="M58" s="503">
        <v>304687</v>
      </c>
      <c r="N58" s="505">
        <v>304687</v>
      </c>
    </row>
    <row r="59" spans="2:15">
      <c r="B59" s="502" t="s">
        <v>81</v>
      </c>
      <c r="C59" s="503">
        <v>90</v>
      </c>
      <c r="D59" s="504">
        <f>13588594+46460</f>
        <v>13635054</v>
      </c>
      <c r="E59" s="506">
        <f t="shared" si="12"/>
        <v>151500.6</v>
      </c>
      <c r="F59" s="503">
        <v>89</v>
      </c>
      <c r="G59" s="504">
        <f t="shared" si="13"/>
        <v>13330367</v>
      </c>
      <c r="H59" s="505">
        <f t="shared" si="14"/>
        <v>149779.40449438203</v>
      </c>
      <c r="I59" s="650"/>
      <c r="J59" s="504"/>
      <c r="K59" s="506"/>
      <c r="L59" s="1188">
        <v>1</v>
      </c>
      <c r="M59" s="503">
        <v>304687</v>
      </c>
      <c r="N59" s="505">
        <v>304687</v>
      </c>
    </row>
    <row r="60" spans="2:15">
      <c r="B60" s="502" t="s">
        <v>82</v>
      </c>
      <c r="C60" s="503">
        <v>90</v>
      </c>
      <c r="D60" s="504">
        <f>14131045+46460</f>
        <v>14177505</v>
      </c>
      <c r="E60" s="506">
        <f t="shared" si="12"/>
        <v>157527.83333333334</v>
      </c>
      <c r="F60" s="503">
        <v>89</v>
      </c>
      <c r="G60" s="504">
        <f t="shared" si="13"/>
        <v>13872818</v>
      </c>
      <c r="H60" s="505">
        <f t="shared" si="14"/>
        <v>155874.35955056178</v>
      </c>
      <c r="I60" s="650"/>
      <c r="J60" s="504"/>
      <c r="K60" s="506"/>
      <c r="L60" s="1188">
        <v>1</v>
      </c>
      <c r="M60" s="503">
        <v>304687</v>
      </c>
      <c r="N60" s="505">
        <v>304687</v>
      </c>
    </row>
    <row r="61" spans="2:15">
      <c r="B61" s="502" t="s">
        <v>83</v>
      </c>
      <c r="C61" s="503">
        <v>90</v>
      </c>
      <c r="D61" s="504">
        <f>14131045+46460</f>
        <v>14177505</v>
      </c>
      <c r="E61" s="506">
        <f t="shared" si="12"/>
        <v>157527.83333333334</v>
      </c>
      <c r="F61" s="503">
        <v>89</v>
      </c>
      <c r="G61" s="504">
        <f t="shared" si="13"/>
        <v>13872818</v>
      </c>
      <c r="H61" s="505">
        <f t="shared" si="14"/>
        <v>155874.35955056178</v>
      </c>
      <c r="I61" s="650"/>
      <c r="J61" s="504"/>
      <c r="K61" s="506"/>
      <c r="L61" s="1188">
        <v>1</v>
      </c>
      <c r="M61" s="503">
        <v>304687</v>
      </c>
      <c r="N61" s="505">
        <v>304687</v>
      </c>
    </row>
    <row r="62" spans="2:15">
      <c r="B62" s="502" t="s">
        <v>84</v>
      </c>
      <c r="C62" s="503">
        <v>90</v>
      </c>
      <c r="D62" s="504">
        <f>13588594+46460</f>
        <v>13635054</v>
      </c>
      <c r="E62" s="506">
        <f t="shared" si="12"/>
        <v>151500.6</v>
      </c>
      <c r="F62" s="503">
        <v>89</v>
      </c>
      <c r="G62" s="504">
        <f t="shared" si="13"/>
        <v>13330367</v>
      </c>
      <c r="H62" s="505">
        <f t="shared" si="14"/>
        <v>149779.40449438203</v>
      </c>
      <c r="I62" s="650"/>
      <c r="J62" s="504"/>
      <c r="K62" s="506"/>
      <c r="L62" s="1188">
        <v>1</v>
      </c>
      <c r="M62" s="503">
        <v>304687</v>
      </c>
      <c r="N62" s="505">
        <v>304687</v>
      </c>
    </row>
    <row r="63" spans="2:15">
      <c r="B63" s="502" t="s">
        <v>85</v>
      </c>
      <c r="C63" s="503">
        <v>90</v>
      </c>
      <c r="D63" s="504">
        <f>14688565+46460</f>
        <v>14735025</v>
      </c>
      <c r="E63" s="506">
        <f t="shared" si="12"/>
        <v>163722.5</v>
      </c>
      <c r="F63" s="503">
        <v>89</v>
      </c>
      <c r="G63" s="504">
        <f t="shared" si="13"/>
        <v>14430338</v>
      </c>
      <c r="H63" s="505">
        <f t="shared" si="14"/>
        <v>162138.62921348316</v>
      </c>
      <c r="I63" s="650"/>
      <c r="J63" s="504"/>
      <c r="K63" s="506"/>
      <c r="L63" s="1188">
        <v>1</v>
      </c>
      <c r="M63" s="503">
        <v>304687</v>
      </c>
      <c r="N63" s="505">
        <v>304687</v>
      </c>
    </row>
    <row r="64" spans="2:15">
      <c r="B64" s="502" t="s">
        <v>86</v>
      </c>
      <c r="C64" s="503">
        <v>90</v>
      </c>
      <c r="D64" s="504">
        <f>13588594+46460</f>
        <v>13635054</v>
      </c>
      <c r="E64" s="506">
        <f t="shared" si="12"/>
        <v>151500.6</v>
      </c>
      <c r="F64" s="503">
        <v>89</v>
      </c>
      <c r="G64" s="504">
        <f t="shared" si="13"/>
        <v>13330367</v>
      </c>
      <c r="H64" s="505">
        <f t="shared" si="14"/>
        <v>149779.40449438203</v>
      </c>
      <c r="I64" s="650"/>
      <c r="J64" s="504"/>
      <c r="K64" s="506"/>
      <c r="L64" s="1188">
        <v>1</v>
      </c>
      <c r="M64" s="503">
        <v>304687</v>
      </c>
      <c r="N64" s="505">
        <v>304687</v>
      </c>
    </row>
    <row r="65" spans="2:15">
      <c r="B65" s="502" t="s">
        <v>87</v>
      </c>
      <c r="C65" s="503">
        <v>90</v>
      </c>
      <c r="D65" s="504">
        <f>14131045+46460</f>
        <v>14177505</v>
      </c>
      <c r="E65" s="506">
        <f t="shared" si="12"/>
        <v>157527.83333333334</v>
      </c>
      <c r="F65" s="503">
        <v>89</v>
      </c>
      <c r="G65" s="504">
        <f t="shared" si="13"/>
        <v>13872818</v>
      </c>
      <c r="H65" s="505">
        <f t="shared" si="14"/>
        <v>155874.35955056178</v>
      </c>
      <c r="I65" s="650"/>
      <c r="J65" s="504"/>
      <c r="K65" s="506"/>
      <c r="L65" s="1188">
        <v>1</v>
      </c>
      <c r="M65" s="503">
        <v>304687</v>
      </c>
      <c r="N65" s="505">
        <v>304687</v>
      </c>
    </row>
    <row r="66" spans="2:15">
      <c r="B66" s="502" t="s">
        <v>88</v>
      </c>
      <c r="C66" s="503">
        <v>90</v>
      </c>
      <c r="D66" s="504">
        <f>14688565+46460</f>
        <v>14735025</v>
      </c>
      <c r="E66" s="506">
        <f t="shared" si="12"/>
        <v>163722.5</v>
      </c>
      <c r="F66" s="503">
        <v>89</v>
      </c>
      <c r="G66" s="504">
        <f t="shared" si="13"/>
        <v>14430338</v>
      </c>
      <c r="H66" s="505">
        <f t="shared" si="14"/>
        <v>162138.62921348316</v>
      </c>
      <c r="I66" s="650"/>
      <c r="J66" s="504"/>
      <c r="K66" s="506"/>
      <c r="L66" s="1188">
        <v>1</v>
      </c>
      <c r="M66" s="503">
        <v>304687</v>
      </c>
      <c r="N66" s="505">
        <v>304687</v>
      </c>
    </row>
    <row r="67" spans="2:15">
      <c r="B67" s="502" t="s">
        <v>89</v>
      </c>
      <c r="C67" s="503">
        <v>90</v>
      </c>
      <c r="D67" s="504">
        <f>13031074+46460</f>
        <v>13077534</v>
      </c>
      <c r="E67" s="506">
        <f t="shared" si="12"/>
        <v>145305.93333333332</v>
      </c>
      <c r="F67" s="503">
        <v>89</v>
      </c>
      <c r="G67" s="504">
        <f t="shared" si="13"/>
        <v>12772847</v>
      </c>
      <c r="H67" s="505">
        <f t="shared" si="14"/>
        <v>143515.13483146069</v>
      </c>
      <c r="I67" s="650"/>
      <c r="J67" s="504"/>
      <c r="K67" s="506"/>
      <c r="L67" s="1188">
        <v>1</v>
      </c>
      <c r="M67" s="503">
        <v>304687</v>
      </c>
      <c r="N67" s="505">
        <v>304687</v>
      </c>
    </row>
    <row r="68" spans="2:15" ht="13.8" thickBot="1">
      <c r="B68" s="652" t="s">
        <v>90</v>
      </c>
      <c r="C68" s="507">
        <v>90</v>
      </c>
      <c r="D68" s="508">
        <f>14688565+46460</f>
        <v>14735025</v>
      </c>
      <c r="E68" s="510">
        <f t="shared" si="12"/>
        <v>163722.5</v>
      </c>
      <c r="F68" s="507">
        <v>89</v>
      </c>
      <c r="G68" s="508">
        <f t="shared" si="13"/>
        <v>14430338</v>
      </c>
      <c r="H68" s="509">
        <f t="shared" si="14"/>
        <v>162138.62921348316</v>
      </c>
      <c r="I68" s="651"/>
      <c r="J68" s="508"/>
      <c r="K68" s="510"/>
      <c r="L68" s="1189">
        <v>1</v>
      </c>
      <c r="M68" s="507">
        <v>304687</v>
      </c>
      <c r="N68" s="509">
        <v>304687</v>
      </c>
    </row>
    <row r="69" spans="2:15" ht="13.8" thickBot="1">
      <c r="B69" s="624" t="s">
        <v>11</v>
      </c>
      <c r="C69" s="511">
        <f t="shared" ref="C69:N69" si="15">SUM(C57:C68)</f>
        <v>1080</v>
      </c>
      <c r="D69" s="511">
        <f t="shared" si="15"/>
        <v>168532845</v>
      </c>
      <c r="E69" s="511">
        <f t="shared" si="15"/>
        <v>1872587.1666666667</v>
      </c>
      <c r="F69" s="511">
        <f t="shared" si="15"/>
        <v>1068</v>
      </c>
      <c r="G69" s="511">
        <f t="shared" si="15"/>
        <v>164876601</v>
      </c>
      <c r="H69" s="511">
        <f t="shared" si="15"/>
        <v>1852546.078651685</v>
      </c>
      <c r="I69" s="511">
        <f t="shared" si="15"/>
        <v>0</v>
      </c>
      <c r="J69" s="511">
        <f t="shared" si="15"/>
        <v>0</v>
      </c>
      <c r="K69" s="511">
        <f t="shared" si="15"/>
        <v>0</v>
      </c>
      <c r="L69" s="511">
        <f t="shared" si="15"/>
        <v>12</v>
      </c>
      <c r="M69" s="511">
        <f t="shared" si="15"/>
        <v>3656244</v>
      </c>
      <c r="N69" s="511">
        <f t="shared" si="15"/>
        <v>3656244</v>
      </c>
    </row>
    <row r="70" spans="2:15" ht="13.8" thickBot="1">
      <c r="B70" s="653" t="s">
        <v>91</v>
      </c>
      <c r="C70" s="512">
        <f t="shared" ref="C70:N70" si="16">+C69/12</f>
        <v>90</v>
      </c>
      <c r="D70" s="512">
        <f t="shared" si="16"/>
        <v>14044403.75</v>
      </c>
      <c r="E70" s="512">
        <f t="shared" si="16"/>
        <v>156048.93055555556</v>
      </c>
      <c r="F70" s="512">
        <f t="shared" si="16"/>
        <v>89</v>
      </c>
      <c r="G70" s="512">
        <f t="shared" si="16"/>
        <v>13739716.75</v>
      </c>
      <c r="H70" s="512">
        <f t="shared" si="16"/>
        <v>154378.83988764041</v>
      </c>
      <c r="I70" s="512">
        <f t="shared" si="16"/>
        <v>0</v>
      </c>
      <c r="J70" s="512">
        <f t="shared" si="16"/>
        <v>0</v>
      </c>
      <c r="K70" s="512">
        <f t="shared" si="16"/>
        <v>0</v>
      </c>
      <c r="L70" s="512">
        <f t="shared" si="16"/>
        <v>1</v>
      </c>
      <c r="M70" s="512">
        <f t="shared" si="16"/>
        <v>304687</v>
      </c>
      <c r="N70" s="512">
        <f t="shared" si="16"/>
        <v>304687</v>
      </c>
    </row>
    <row r="71" spans="2:15" ht="13.8">
      <c r="B71" s="1418" t="s">
        <v>964</v>
      </c>
      <c r="C71" s="1418"/>
      <c r="D71" s="1418"/>
      <c r="E71" s="1418"/>
      <c r="F71" s="1418"/>
      <c r="G71" s="1418"/>
      <c r="H71" s="1418"/>
      <c r="I71" s="1418"/>
      <c r="J71" s="1418"/>
      <c r="K71" s="1418"/>
      <c r="L71" s="1418"/>
      <c r="M71" s="1418"/>
      <c r="N71" s="517"/>
    </row>
    <row r="79" spans="2:15">
      <c r="B79" s="358"/>
      <c r="O79" s="359"/>
    </row>
  </sheetData>
  <mergeCells count="58">
    <mergeCell ref="B46:M46"/>
    <mergeCell ref="B52:N52"/>
    <mergeCell ref="B54:B56"/>
    <mergeCell ref="C54:E54"/>
    <mergeCell ref="N55:N56"/>
    <mergeCell ref="M55:M56"/>
    <mergeCell ref="B27:N27"/>
    <mergeCell ref="B29:B31"/>
    <mergeCell ref="C29:E29"/>
    <mergeCell ref="F29:H29"/>
    <mergeCell ref="I29:K29"/>
    <mergeCell ref="L29:N29"/>
    <mergeCell ref="C30:C31"/>
    <mergeCell ref="D30:D31"/>
    <mergeCell ref="E30:E31"/>
    <mergeCell ref="F30:F31"/>
    <mergeCell ref="M30:M31"/>
    <mergeCell ref="N30:N31"/>
    <mergeCell ref="G30:G31"/>
    <mergeCell ref="H30:H31"/>
    <mergeCell ref="I30:I31"/>
    <mergeCell ref="J30:J31"/>
    <mergeCell ref="K30:K31"/>
    <mergeCell ref="L30:L31"/>
    <mergeCell ref="F54:H54"/>
    <mergeCell ref="I54:K54"/>
    <mergeCell ref="B71:M71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L54:N54"/>
    <mergeCell ref="C55:C56"/>
    <mergeCell ref="B3:N3"/>
    <mergeCell ref="B5:B7"/>
    <mergeCell ref="C5:E5"/>
    <mergeCell ref="F5:H5"/>
    <mergeCell ref="I5:K5"/>
    <mergeCell ref="L5:N5"/>
    <mergeCell ref="C6:C7"/>
    <mergeCell ref="D6:D7"/>
    <mergeCell ref="E6:E7"/>
    <mergeCell ref="F6:F7"/>
    <mergeCell ref="G6:G7"/>
    <mergeCell ref="H6:H7"/>
    <mergeCell ref="I6:I7"/>
    <mergeCell ref="J6:J7"/>
    <mergeCell ref="B23:G23"/>
    <mergeCell ref="K6:K7"/>
    <mergeCell ref="L6:L7"/>
    <mergeCell ref="M6:M7"/>
    <mergeCell ref="N6:N7"/>
    <mergeCell ref="B22:D22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2:M142"/>
  <sheetViews>
    <sheetView showGridLines="0" topLeftCell="B1" zoomScale="115" zoomScaleNormal="115" workbookViewId="0">
      <selection activeCell="D24" sqref="D24"/>
    </sheetView>
  </sheetViews>
  <sheetFormatPr defaultColWidth="9.109375" defaultRowHeight="13.2"/>
  <cols>
    <col min="1" max="1" width="1" style="359" customWidth="1"/>
    <col min="2" max="2" width="19.6640625" style="359" customWidth="1"/>
    <col min="3" max="3" width="20.6640625" style="359" customWidth="1"/>
    <col min="4" max="4" width="19.109375" style="359" customWidth="1"/>
    <col min="5" max="5" width="20.6640625" style="359" customWidth="1"/>
    <col min="6" max="6" width="18.33203125" style="359" customWidth="1"/>
    <col min="7" max="7" width="18.88671875" style="359" customWidth="1"/>
    <col min="8" max="11" width="9.109375" style="359"/>
    <col min="12" max="12" width="9.109375" style="377"/>
    <col min="13" max="16384" width="9.109375" style="359"/>
  </cols>
  <sheetData>
    <row r="2" spans="2:10">
      <c r="G2" s="522" t="s">
        <v>724</v>
      </c>
      <c r="J2" s="485"/>
    </row>
    <row r="3" spans="2:10" ht="18" customHeight="1">
      <c r="B3" s="1422" t="s">
        <v>365</v>
      </c>
      <c r="C3" s="1422"/>
      <c r="D3" s="1422"/>
      <c r="E3" s="1422"/>
      <c r="F3" s="1422"/>
      <c r="G3" s="1422"/>
      <c r="H3" s="362"/>
    </row>
    <row r="4" spans="2:10" ht="18" customHeight="1" thickBot="1">
      <c r="B4" s="523"/>
      <c r="C4" s="524"/>
      <c r="D4" s="524"/>
      <c r="E4" s="524"/>
      <c r="F4" s="524"/>
      <c r="G4" s="522" t="s">
        <v>31</v>
      </c>
    </row>
    <row r="5" spans="2:10" ht="20.100000000000001" customHeight="1" thickBot="1">
      <c r="B5" s="1423"/>
      <c r="C5" s="1424"/>
      <c r="D5" s="1427" t="s">
        <v>948</v>
      </c>
      <c r="E5" s="1428"/>
      <c r="F5" s="1427" t="s">
        <v>949</v>
      </c>
      <c r="G5" s="1428"/>
    </row>
    <row r="6" spans="2:10" ht="20.100000000000001" customHeight="1" thickBot="1">
      <c r="B6" s="1425"/>
      <c r="C6" s="1426"/>
      <c r="D6" s="525" t="s">
        <v>360</v>
      </c>
      <c r="E6" s="526" t="s">
        <v>353</v>
      </c>
      <c r="F6" s="525" t="s">
        <v>360</v>
      </c>
      <c r="G6" s="526" t="s">
        <v>353</v>
      </c>
    </row>
    <row r="7" spans="2:10" ht="20.100000000000001" customHeight="1">
      <c r="B7" s="1429" t="s">
        <v>361</v>
      </c>
      <c r="C7" s="527" t="s">
        <v>362</v>
      </c>
      <c r="D7" s="528">
        <v>83055</v>
      </c>
      <c r="E7" s="529">
        <v>60722</v>
      </c>
      <c r="F7" s="528">
        <v>66245</v>
      </c>
      <c r="G7" s="529">
        <v>49280</v>
      </c>
    </row>
    <row r="8" spans="2:10" ht="20.100000000000001" customHeight="1" thickBot="1">
      <c r="B8" s="1430"/>
      <c r="C8" s="530" t="s">
        <v>363</v>
      </c>
      <c r="D8" s="531">
        <v>203283</v>
      </c>
      <c r="E8" s="532">
        <v>145001</v>
      </c>
      <c r="F8" s="531">
        <f>162318.45*1.137</f>
        <v>184556.07765000002</v>
      </c>
      <c r="G8" s="532">
        <f>116285.23*1.137</f>
        <v>132216.30650999999</v>
      </c>
    </row>
    <row r="9" spans="2:10" ht="20.100000000000001" customHeight="1">
      <c r="B9" s="1420" t="s">
        <v>364</v>
      </c>
      <c r="C9" s="533" t="s">
        <v>362</v>
      </c>
      <c r="D9" s="528">
        <v>241983</v>
      </c>
      <c r="E9" s="529">
        <v>172130</v>
      </c>
      <c r="F9" s="528">
        <v>247098</v>
      </c>
      <c r="G9" s="529">
        <v>175716</v>
      </c>
    </row>
    <row r="10" spans="2:10" ht="20.100000000000001" customHeight="1" thickBot="1">
      <c r="B10" s="1421"/>
      <c r="C10" s="530" t="s">
        <v>363</v>
      </c>
      <c r="D10" s="531">
        <v>253134</v>
      </c>
      <c r="E10" s="532">
        <v>179947</v>
      </c>
      <c r="F10" s="531">
        <v>264600</v>
      </c>
      <c r="G10" s="532">
        <v>188000</v>
      </c>
      <c r="H10" s="534"/>
    </row>
    <row r="15" spans="2:10">
      <c r="D15" s="534"/>
      <c r="E15" s="1164" t="s">
        <v>1022</v>
      </c>
      <c r="H15" s="534"/>
      <c r="J15" s="377"/>
    </row>
    <row r="22" spans="4:12">
      <c r="J22" s="377"/>
    </row>
    <row r="23" spans="4:12">
      <c r="H23" s="534"/>
    </row>
    <row r="25" spans="4:12">
      <c r="I25" s="513"/>
      <c r="J25" s="513"/>
      <c r="K25" s="513"/>
      <c r="L25" s="535"/>
    </row>
    <row r="28" spans="4:12">
      <c r="D28" s="534"/>
      <c r="H28" s="534"/>
    </row>
    <row r="65" spans="5:12">
      <c r="F65" s="359">
        <v>444</v>
      </c>
    </row>
    <row r="72" spans="5:12">
      <c r="E72" s="359">
        <v>8017</v>
      </c>
      <c r="F72" s="359">
        <v>16034</v>
      </c>
      <c r="G72" s="359">
        <v>24051</v>
      </c>
      <c r="I72" s="359">
        <v>8017</v>
      </c>
      <c r="J72" s="359">
        <v>16034</v>
      </c>
      <c r="K72" s="359">
        <f>+J72+I72</f>
        <v>24051</v>
      </c>
      <c r="L72" s="377">
        <f>+K72+I72</f>
        <v>32068</v>
      </c>
    </row>
    <row r="73" spans="5:12">
      <c r="F73" s="359">
        <v>7314</v>
      </c>
      <c r="G73" s="359">
        <v>10971</v>
      </c>
      <c r="I73" s="359">
        <v>3657</v>
      </c>
      <c r="J73" s="359">
        <f>+I73+I73</f>
        <v>7314</v>
      </c>
      <c r="K73" s="359">
        <f>+J73+I73</f>
        <v>10971</v>
      </c>
      <c r="L73" s="377">
        <f>+K73+I73</f>
        <v>14628</v>
      </c>
    </row>
    <row r="78" spans="5:12">
      <c r="I78" s="359">
        <v>73651</v>
      </c>
      <c r="J78" s="359">
        <f>+I78+I78</f>
        <v>147302</v>
      </c>
      <c r="K78" s="359">
        <v>220952</v>
      </c>
      <c r="L78" s="377">
        <f>+K78+I78</f>
        <v>294603</v>
      </c>
    </row>
    <row r="79" spans="5:12">
      <c r="E79" s="359">
        <v>96844</v>
      </c>
      <c r="F79" s="359">
        <v>193688</v>
      </c>
      <c r="G79" s="359">
        <v>290532</v>
      </c>
      <c r="I79" s="359">
        <v>96844</v>
      </c>
      <c r="J79" s="359">
        <f>+I79+I79</f>
        <v>193688</v>
      </c>
      <c r="K79" s="359">
        <f>+J79+I79</f>
        <v>290532</v>
      </c>
      <c r="L79" s="377">
        <f>+K79+I79</f>
        <v>387376</v>
      </c>
    </row>
    <row r="89" spans="5:12">
      <c r="I89" s="359">
        <v>23193</v>
      </c>
      <c r="J89" s="359">
        <f>+I89+I89</f>
        <v>46386</v>
      </c>
      <c r="K89" s="359">
        <f>+J89+I89</f>
        <v>69579</v>
      </c>
      <c r="L89" s="377">
        <f>+K89+I89</f>
        <v>92772</v>
      </c>
    </row>
    <row r="90" spans="5:12">
      <c r="E90" s="359">
        <v>23193</v>
      </c>
      <c r="F90" s="359">
        <v>46386</v>
      </c>
      <c r="G90" s="359">
        <v>69580</v>
      </c>
      <c r="I90" s="454">
        <v>23193</v>
      </c>
      <c r="J90" s="454">
        <v>46386</v>
      </c>
      <c r="K90" s="454">
        <v>69580</v>
      </c>
      <c r="L90" s="455">
        <v>92773</v>
      </c>
    </row>
    <row r="93" spans="5:12">
      <c r="I93" s="359">
        <v>17948</v>
      </c>
      <c r="J93" s="359">
        <v>35896</v>
      </c>
      <c r="K93" s="359">
        <v>53843</v>
      </c>
      <c r="L93" s="377">
        <f>+K93+I93</f>
        <v>71791</v>
      </c>
    </row>
    <row r="95" spans="5:12">
      <c r="I95" s="359">
        <v>4068</v>
      </c>
      <c r="J95" s="359">
        <v>8136</v>
      </c>
      <c r="K95" s="359">
        <v>12204</v>
      </c>
      <c r="L95" s="377">
        <f>+K95+I95</f>
        <v>16272</v>
      </c>
    </row>
    <row r="96" spans="5:12">
      <c r="E96" s="359">
        <v>1265</v>
      </c>
      <c r="F96" s="359">
        <v>2530</v>
      </c>
      <c r="G96" s="359">
        <v>3795</v>
      </c>
      <c r="I96" s="359">
        <v>1265</v>
      </c>
      <c r="J96" s="359">
        <v>2530</v>
      </c>
      <c r="K96" s="359">
        <v>3795</v>
      </c>
      <c r="L96" s="377">
        <f>+K96+I96</f>
        <v>5060</v>
      </c>
    </row>
    <row r="98" spans="2:13">
      <c r="I98" s="359">
        <v>2803</v>
      </c>
      <c r="J98" s="359">
        <v>5606</v>
      </c>
      <c r="K98" s="359">
        <v>8410</v>
      </c>
      <c r="L98" s="377">
        <f>+K98+I98</f>
        <v>11213</v>
      </c>
    </row>
    <row r="108" spans="2:13" ht="13.8">
      <c r="E108" s="359">
        <v>13879</v>
      </c>
      <c r="I108" s="517"/>
      <c r="J108" s="359">
        <v>11879</v>
      </c>
      <c r="K108" s="359">
        <v>27759</v>
      </c>
      <c r="L108" s="536">
        <v>41639</v>
      </c>
      <c r="M108" s="377">
        <f>+L108+J108</f>
        <v>53518</v>
      </c>
    </row>
    <row r="110" spans="2:13">
      <c r="B110" s="358">
        <v>0</v>
      </c>
    </row>
    <row r="111" spans="2:13">
      <c r="I111" s="359">
        <v>45524</v>
      </c>
    </row>
    <row r="124" spans="5:7">
      <c r="E124" s="359">
        <f>SUM(E126:E131)</f>
        <v>0</v>
      </c>
      <c r="F124" s="359">
        <f>SUM(F126:F131)</f>
        <v>0</v>
      </c>
      <c r="G124" s="359">
        <f>SUM(G126:G131)</f>
        <v>0</v>
      </c>
    </row>
    <row r="141" spans="9:13">
      <c r="I141" s="359">
        <f>+H141-H74</f>
        <v>0</v>
      </c>
    </row>
    <row r="142" spans="9:13">
      <c r="L142" s="377">
        <f>+G141-G74</f>
        <v>0</v>
      </c>
      <c r="M142" s="359">
        <f>+H141-H74</f>
        <v>0</v>
      </c>
    </row>
  </sheetData>
  <mergeCells count="6">
    <mergeCell ref="B9:B10"/>
    <mergeCell ref="B3:G3"/>
    <mergeCell ref="B5:C6"/>
    <mergeCell ref="D5:E5"/>
    <mergeCell ref="F5:G5"/>
    <mergeCell ref="B7:B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2:O110"/>
  <sheetViews>
    <sheetView showGridLines="0" topLeftCell="B1" zoomScale="115" zoomScaleNormal="115" workbookViewId="0">
      <selection activeCell="C17" sqref="C17:C18"/>
    </sheetView>
  </sheetViews>
  <sheetFormatPr defaultColWidth="18" defaultRowHeight="13.2"/>
  <cols>
    <col min="1" max="1" width="2.88671875" style="162" customWidth="1"/>
    <col min="2" max="2" width="11.88671875" style="162" customWidth="1"/>
    <col min="3" max="4" width="12.6640625" style="162" customWidth="1"/>
    <col min="5" max="5" width="12.5546875" style="162" customWidth="1"/>
    <col min="6" max="14" width="12.6640625" style="162" customWidth="1"/>
    <col min="15" max="15" width="13.44140625" style="162" bestFit="1" customWidth="1"/>
    <col min="16" max="254" width="9.109375" style="162" customWidth="1"/>
    <col min="255" max="16384" width="18" style="162"/>
  </cols>
  <sheetData>
    <row r="2" spans="1:15">
      <c r="N2" s="163" t="s">
        <v>763</v>
      </c>
    </row>
    <row r="3" spans="1:15" ht="13.8" thickBot="1"/>
    <row r="4" spans="1:15" ht="13.8" thickBot="1">
      <c r="L4" s="293"/>
      <c r="M4" s="293"/>
      <c r="N4" s="293"/>
      <c r="O4" s="294" t="s">
        <v>832</v>
      </c>
    </row>
    <row r="5" spans="1:15" ht="15.75" customHeight="1">
      <c r="B5" s="1208" t="s">
        <v>950</v>
      </c>
      <c r="C5" s="1208"/>
      <c r="D5" s="1208"/>
      <c r="E5" s="1208"/>
      <c r="F5" s="1208"/>
      <c r="G5" s="1208"/>
      <c r="H5" s="1208"/>
      <c r="I5" s="1208"/>
      <c r="J5" s="1208"/>
      <c r="K5" s="1208"/>
      <c r="L5" s="1208"/>
      <c r="M5" s="1208"/>
      <c r="N5" s="1208"/>
    </row>
    <row r="6" spans="1:15" ht="15.75" customHeight="1"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</row>
    <row r="7" spans="1:15" ht="14.4" thickBot="1">
      <c r="B7" s="174"/>
      <c r="C7" s="175"/>
      <c r="D7" s="175"/>
      <c r="E7" s="175"/>
      <c r="F7" s="175"/>
      <c r="G7" s="176"/>
      <c r="H7" s="176"/>
      <c r="I7" s="176"/>
      <c r="J7" s="176"/>
      <c r="K7" s="176"/>
      <c r="L7" s="176"/>
      <c r="M7" s="152"/>
      <c r="N7" s="164" t="s">
        <v>31</v>
      </c>
    </row>
    <row r="8" spans="1:15" ht="15" customHeight="1">
      <c r="B8" s="1436" t="s">
        <v>998</v>
      </c>
      <c r="C8" s="1439" t="s">
        <v>11</v>
      </c>
      <c r="D8" s="1440"/>
      <c r="E8" s="1441"/>
      <c r="F8" s="1442" t="s">
        <v>180</v>
      </c>
      <c r="G8" s="1443"/>
      <c r="H8" s="1444"/>
      <c r="I8" s="1442" t="s">
        <v>78</v>
      </c>
      <c r="J8" s="1443"/>
      <c r="K8" s="1444"/>
      <c r="L8" s="1442" t="s">
        <v>857</v>
      </c>
      <c r="M8" s="1443"/>
      <c r="N8" s="1444"/>
      <c r="O8" s="177"/>
    </row>
    <row r="9" spans="1:15" ht="12.75" customHeight="1">
      <c r="B9" s="1437"/>
      <c r="C9" s="1433" t="s">
        <v>34</v>
      </c>
      <c r="D9" s="1222" t="s">
        <v>179</v>
      </c>
      <c r="E9" s="1431" t="s">
        <v>230</v>
      </c>
      <c r="F9" s="1433" t="s">
        <v>34</v>
      </c>
      <c r="G9" s="1222" t="s">
        <v>179</v>
      </c>
      <c r="H9" s="1431" t="s">
        <v>230</v>
      </c>
      <c r="I9" s="1433" t="s">
        <v>34</v>
      </c>
      <c r="J9" s="1222" t="s">
        <v>179</v>
      </c>
      <c r="K9" s="1431" t="s">
        <v>230</v>
      </c>
      <c r="L9" s="1433" t="s">
        <v>34</v>
      </c>
      <c r="M9" s="1222" t="s">
        <v>179</v>
      </c>
      <c r="N9" s="1431" t="s">
        <v>230</v>
      </c>
    </row>
    <row r="10" spans="1:15" ht="21.75" customHeight="1" thickBot="1">
      <c r="A10" s="178"/>
      <c r="B10" s="1438"/>
      <c r="C10" s="1434"/>
      <c r="D10" s="1445"/>
      <c r="E10" s="1432"/>
      <c r="F10" s="1434"/>
      <c r="G10" s="1223"/>
      <c r="H10" s="1446"/>
      <c r="I10" s="1434"/>
      <c r="J10" s="1223"/>
      <c r="K10" s="1432"/>
      <c r="L10" s="1434"/>
      <c r="M10" s="1223"/>
      <c r="N10" s="1432"/>
    </row>
    <row r="11" spans="1:15" ht="14.25" customHeight="1">
      <c r="A11" s="178"/>
      <c r="B11" s="180" t="s">
        <v>79</v>
      </c>
      <c r="C11" s="295"/>
      <c r="D11" s="197"/>
      <c r="E11" s="296"/>
      <c r="F11" s="295"/>
      <c r="G11" s="197"/>
      <c r="H11" s="297"/>
      <c r="I11" s="295"/>
      <c r="J11" s="197"/>
      <c r="K11" s="297"/>
      <c r="L11" s="295"/>
      <c r="M11" s="197"/>
      <c r="N11" s="297"/>
    </row>
    <row r="12" spans="1:15" ht="14.25" customHeight="1">
      <c r="A12" s="178"/>
      <c r="B12" s="165" t="s">
        <v>80</v>
      </c>
      <c r="C12" s="166"/>
      <c r="D12" s="167"/>
      <c r="E12" s="168"/>
      <c r="F12" s="166"/>
      <c r="G12" s="167"/>
      <c r="H12" s="169"/>
      <c r="I12" s="166"/>
      <c r="J12" s="167"/>
      <c r="K12" s="169"/>
      <c r="L12" s="166"/>
      <c r="M12" s="167"/>
      <c r="N12" s="297"/>
    </row>
    <row r="13" spans="1:15" ht="14.25" customHeight="1">
      <c r="A13" s="178"/>
      <c r="B13" s="165" t="s">
        <v>81</v>
      </c>
      <c r="C13" s="166"/>
      <c r="D13" s="167"/>
      <c r="E13" s="168"/>
      <c r="F13" s="166"/>
      <c r="G13" s="167"/>
      <c r="H13" s="169"/>
      <c r="I13" s="166"/>
      <c r="J13" s="167"/>
      <c r="K13" s="169"/>
      <c r="L13" s="166"/>
      <c r="M13" s="167"/>
      <c r="N13" s="297"/>
    </row>
    <row r="14" spans="1:15" ht="14.25" customHeight="1">
      <c r="A14" s="178"/>
      <c r="B14" s="165" t="s">
        <v>82</v>
      </c>
      <c r="C14" s="166"/>
      <c r="D14" s="167"/>
      <c r="E14" s="168"/>
      <c r="F14" s="166"/>
      <c r="G14" s="167"/>
      <c r="H14" s="169"/>
      <c r="I14" s="166"/>
      <c r="J14" s="167"/>
      <c r="K14" s="169"/>
      <c r="L14" s="166"/>
      <c r="M14" s="167"/>
      <c r="N14" s="297"/>
    </row>
    <row r="15" spans="1:15" ht="14.25" customHeight="1">
      <c r="A15" s="178"/>
      <c r="B15" s="165" t="s">
        <v>83</v>
      </c>
      <c r="C15" s="166"/>
      <c r="D15" s="440"/>
      <c r="E15" s="168"/>
      <c r="F15" s="166"/>
      <c r="G15" s="167"/>
      <c r="H15" s="445"/>
      <c r="I15" s="166"/>
      <c r="J15" s="167"/>
      <c r="K15" s="169"/>
      <c r="L15" s="166"/>
      <c r="M15" s="167"/>
      <c r="N15" s="297"/>
    </row>
    <row r="16" spans="1:15" ht="14.25" customHeight="1">
      <c r="A16" s="178"/>
      <c r="B16" s="165" t="s">
        <v>84</v>
      </c>
      <c r="C16" s="166"/>
      <c r="D16" s="167"/>
      <c r="E16" s="168"/>
      <c r="F16" s="166"/>
      <c r="G16" s="167"/>
      <c r="H16" s="169"/>
      <c r="I16" s="166"/>
      <c r="J16" s="167"/>
      <c r="K16" s="169"/>
      <c r="L16" s="166"/>
      <c r="M16" s="167"/>
      <c r="N16" s="297"/>
    </row>
    <row r="17" spans="1:14" ht="14.25" customHeight="1">
      <c r="A17" s="178"/>
      <c r="B17" s="165" t="s">
        <v>85</v>
      </c>
      <c r="C17" s="166"/>
      <c r="D17" s="167"/>
      <c r="E17" s="168"/>
      <c r="F17" s="166"/>
      <c r="G17" s="167"/>
      <c r="H17" s="169"/>
      <c r="I17" s="166"/>
      <c r="J17" s="167"/>
      <c r="K17" s="169"/>
      <c r="L17" s="166"/>
      <c r="M17" s="167"/>
      <c r="N17" s="297"/>
    </row>
    <row r="18" spans="1:14" ht="14.25" customHeight="1">
      <c r="A18" s="178"/>
      <c r="B18" s="165" t="s">
        <v>86</v>
      </c>
      <c r="C18" s="166"/>
      <c r="D18" s="167"/>
      <c r="E18" s="168"/>
      <c r="F18" s="166"/>
      <c r="G18" s="167"/>
      <c r="H18" s="169"/>
      <c r="I18" s="166"/>
      <c r="J18" s="167"/>
      <c r="K18" s="169"/>
      <c r="L18" s="166"/>
      <c r="M18" s="167"/>
      <c r="N18" s="297"/>
    </row>
    <row r="19" spans="1:14" ht="14.25" customHeight="1">
      <c r="A19" s="178"/>
      <c r="B19" s="165" t="s">
        <v>87</v>
      </c>
      <c r="C19" s="166"/>
      <c r="D19" s="167"/>
      <c r="E19" s="168"/>
      <c r="F19" s="166"/>
      <c r="G19" s="167"/>
      <c r="H19" s="169"/>
      <c r="I19" s="166"/>
      <c r="J19" s="167"/>
      <c r="K19" s="169"/>
      <c r="L19" s="166"/>
      <c r="M19" s="167"/>
      <c r="N19" s="297"/>
    </row>
    <row r="20" spans="1:14" ht="14.25" customHeight="1">
      <c r="A20" s="178"/>
      <c r="B20" s="165" t="s">
        <v>88</v>
      </c>
      <c r="C20" s="166"/>
      <c r="D20" s="167"/>
      <c r="E20" s="168"/>
      <c r="F20" s="166"/>
      <c r="G20" s="167"/>
      <c r="H20" s="169"/>
      <c r="I20" s="166"/>
      <c r="J20" s="167"/>
      <c r="K20" s="169"/>
      <c r="L20" s="166"/>
      <c r="M20" s="167"/>
      <c r="N20" s="297"/>
    </row>
    <row r="21" spans="1:14" ht="14.25" customHeight="1">
      <c r="A21" s="178"/>
      <c r="B21" s="165" t="s">
        <v>89</v>
      </c>
      <c r="C21" s="166"/>
      <c r="D21" s="167"/>
      <c r="E21" s="168"/>
      <c r="F21" s="166"/>
      <c r="G21" s="167"/>
      <c r="H21" s="169"/>
      <c r="I21" s="166"/>
      <c r="J21" s="167"/>
      <c r="K21" s="169"/>
      <c r="L21" s="166"/>
      <c r="M21" s="167"/>
      <c r="N21" s="297"/>
    </row>
    <row r="22" spans="1:14" ht="14.25" customHeight="1" thickBot="1">
      <c r="A22" s="178"/>
      <c r="B22" s="165" t="s">
        <v>90</v>
      </c>
      <c r="C22" s="298"/>
      <c r="D22" s="299"/>
      <c r="E22" s="300"/>
      <c r="F22" s="301"/>
      <c r="G22" s="302"/>
      <c r="H22" s="303"/>
      <c r="I22" s="298"/>
      <c r="J22" s="299"/>
      <c r="K22" s="304"/>
      <c r="L22" s="298"/>
      <c r="M22" s="299"/>
      <c r="N22" s="297"/>
    </row>
    <row r="23" spans="1:14" ht="14.25" customHeight="1" thickBot="1">
      <c r="A23" s="178"/>
      <c r="B23" s="181" t="s">
        <v>11</v>
      </c>
      <c r="C23" s="305">
        <f>SUM(C11:C22)</f>
        <v>0</v>
      </c>
      <c r="D23" s="305">
        <f t="shared" ref="D23:N23" si="0">SUM(D11:D22)</f>
        <v>0</v>
      </c>
      <c r="E23" s="305">
        <f t="shared" si="0"/>
        <v>0</v>
      </c>
      <c r="F23" s="305">
        <f t="shared" si="0"/>
        <v>0</v>
      </c>
      <c r="G23" s="305">
        <f t="shared" si="0"/>
        <v>0</v>
      </c>
      <c r="H23" s="305">
        <f t="shared" si="0"/>
        <v>0</v>
      </c>
      <c r="I23" s="305">
        <f t="shared" si="0"/>
        <v>0</v>
      </c>
      <c r="J23" s="305">
        <f t="shared" si="0"/>
        <v>0</v>
      </c>
      <c r="K23" s="305">
        <f t="shared" si="0"/>
        <v>0</v>
      </c>
      <c r="L23" s="305">
        <f t="shared" si="0"/>
        <v>0</v>
      </c>
      <c r="M23" s="305">
        <f t="shared" si="0"/>
        <v>0</v>
      </c>
      <c r="N23" s="305">
        <f t="shared" si="0"/>
        <v>0</v>
      </c>
    </row>
    <row r="24" spans="1:14" ht="14.25" customHeight="1" thickBot="1">
      <c r="A24" s="178"/>
      <c r="B24" s="182" t="s">
        <v>91</v>
      </c>
      <c r="C24" s="305">
        <f>+C23/12</f>
        <v>0</v>
      </c>
      <c r="D24" s="305">
        <f t="shared" ref="D24:N24" si="1">+D23/12</f>
        <v>0</v>
      </c>
      <c r="E24" s="305">
        <f t="shared" si="1"/>
        <v>0</v>
      </c>
      <c r="F24" s="305">
        <f t="shared" si="1"/>
        <v>0</v>
      </c>
      <c r="G24" s="305">
        <f t="shared" si="1"/>
        <v>0</v>
      </c>
      <c r="H24" s="305">
        <f t="shared" si="1"/>
        <v>0</v>
      </c>
      <c r="I24" s="305">
        <f t="shared" si="1"/>
        <v>0</v>
      </c>
      <c r="J24" s="305">
        <f t="shared" si="1"/>
        <v>0</v>
      </c>
      <c r="K24" s="305">
        <f t="shared" si="1"/>
        <v>0</v>
      </c>
      <c r="L24" s="305">
        <f t="shared" si="1"/>
        <v>0</v>
      </c>
      <c r="M24" s="305">
        <f t="shared" si="1"/>
        <v>0</v>
      </c>
      <c r="N24" s="305">
        <f t="shared" si="1"/>
        <v>0</v>
      </c>
    </row>
    <row r="25" spans="1:14" ht="13.8">
      <c r="B25" s="1435" t="s">
        <v>951</v>
      </c>
      <c r="C25" s="1435"/>
      <c r="D25" s="1435"/>
      <c r="E25" s="1435"/>
      <c r="F25" s="1435"/>
      <c r="G25" s="1435"/>
      <c r="H25" s="1435"/>
      <c r="I25" s="1435"/>
      <c r="J25" s="1435"/>
      <c r="K25" s="1435"/>
      <c r="L25" s="1435"/>
      <c r="M25" s="1435"/>
      <c r="N25" s="152"/>
    </row>
    <row r="28" spans="1:14">
      <c r="D28" s="437"/>
      <c r="H28" s="437"/>
    </row>
    <row r="29" spans="1:14" ht="15.75" customHeight="1">
      <c r="B29" s="1208" t="s">
        <v>965</v>
      </c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</row>
    <row r="30" spans="1:14" ht="15.75" customHeight="1">
      <c r="B30" s="1208"/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</row>
    <row r="31" spans="1:14" ht="14.4" thickBot="1">
      <c r="B31" s="174"/>
      <c r="C31" s="175"/>
      <c r="D31" s="175"/>
      <c r="E31" s="175"/>
      <c r="F31" s="175"/>
      <c r="G31" s="176"/>
      <c r="H31" s="176"/>
      <c r="I31" s="176"/>
      <c r="J31" s="176"/>
      <c r="K31" s="176"/>
      <c r="L31" s="176"/>
      <c r="M31" s="152"/>
      <c r="N31" s="164" t="s">
        <v>31</v>
      </c>
    </row>
    <row r="32" spans="1:14" ht="15" customHeight="1">
      <c r="B32" s="1436" t="s">
        <v>997</v>
      </c>
      <c r="C32" s="1439" t="s">
        <v>11</v>
      </c>
      <c r="D32" s="1440"/>
      <c r="E32" s="1441"/>
      <c r="F32" s="1442" t="s">
        <v>180</v>
      </c>
      <c r="G32" s="1443"/>
      <c r="H32" s="1444"/>
      <c r="I32" s="1442" t="s">
        <v>78</v>
      </c>
      <c r="J32" s="1443"/>
      <c r="K32" s="1444"/>
      <c r="L32" s="1442" t="s">
        <v>857</v>
      </c>
      <c r="M32" s="1443"/>
      <c r="N32" s="1444"/>
    </row>
    <row r="33" spans="2:14" ht="12.75" customHeight="1">
      <c r="B33" s="1437"/>
      <c r="C33" s="1433" t="s">
        <v>34</v>
      </c>
      <c r="D33" s="1222" t="s">
        <v>179</v>
      </c>
      <c r="E33" s="1431" t="s">
        <v>230</v>
      </c>
      <c r="F33" s="1433" t="s">
        <v>34</v>
      </c>
      <c r="G33" s="1222" t="s">
        <v>179</v>
      </c>
      <c r="H33" s="1431" t="s">
        <v>230</v>
      </c>
      <c r="I33" s="1433" t="s">
        <v>34</v>
      </c>
      <c r="J33" s="1222" t="s">
        <v>179</v>
      </c>
      <c r="K33" s="1431" t="s">
        <v>230</v>
      </c>
      <c r="L33" s="1433" t="s">
        <v>34</v>
      </c>
      <c r="M33" s="1222" t="s">
        <v>179</v>
      </c>
      <c r="N33" s="1431" t="s">
        <v>230</v>
      </c>
    </row>
    <row r="34" spans="2:14" ht="13.8" thickBot="1">
      <c r="B34" s="1438"/>
      <c r="C34" s="1434"/>
      <c r="D34" s="1223"/>
      <c r="E34" s="1432"/>
      <c r="F34" s="1434"/>
      <c r="G34" s="1223"/>
      <c r="H34" s="1432"/>
      <c r="I34" s="1434"/>
      <c r="J34" s="1223"/>
      <c r="K34" s="1432"/>
      <c r="L34" s="1434"/>
      <c r="M34" s="1223"/>
      <c r="N34" s="1432"/>
    </row>
    <row r="35" spans="2:14" ht="13.8">
      <c r="B35" s="180" t="s">
        <v>79</v>
      </c>
      <c r="C35" s="295"/>
      <c r="D35" s="197"/>
      <c r="E35" s="297"/>
      <c r="F35" s="306"/>
      <c r="G35" s="198"/>
      <c r="H35" s="199"/>
      <c r="I35" s="306"/>
      <c r="J35" s="198"/>
      <c r="K35" s="199"/>
      <c r="L35" s="196"/>
      <c r="M35" s="197"/>
      <c r="N35" s="199"/>
    </row>
    <row r="36" spans="2:14" ht="13.8">
      <c r="B36" s="165" t="s">
        <v>80</v>
      </c>
      <c r="C36" s="166"/>
      <c r="D36" s="167"/>
      <c r="E36" s="169"/>
      <c r="F36" s="307"/>
      <c r="G36" s="202"/>
      <c r="H36" s="203"/>
      <c r="I36" s="307"/>
      <c r="J36" s="202"/>
      <c r="K36" s="203"/>
      <c r="L36" s="170"/>
      <c r="M36" s="167"/>
      <c r="N36" s="199"/>
    </row>
    <row r="37" spans="2:14" ht="13.8">
      <c r="B37" s="165" t="s">
        <v>81</v>
      </c>
      <c r="C37" s="166"/>
      <c r="D37" s="167"/>
      <c r="E37" s="169"/>
      <c r="F37" s="307"/>
      <c r="G37" s="202"/>
      <c r="H37" s="203"/>
      <c r="I37" s="307"/>
      <c r="J37" s="202"/>
      <c r="K37" s="203"/>
      <c r="L37" s="170"/>
      <c r="M37" s="167"/>
      <c r="N37" s="199"/>
    </row>
    <row r="38" spans="2:14" ht="13.8">
      <c r="B38" s="165" t="s">
        <v>82</v>
      </c>
      <c r="C38" s="166"/>
      <c r="D38" s="167"/>
      <c r="E38" s="169"/>
      <c r="F38" s="307"/>
      <c r="G38" s="202"/>
      <c r="H38" s="203"/>
      <c r="I38" s="307"/>
      <c r="J38" s="202"/>
      <c r="K38" s="203"/>
      <c r="L38" s="170"/>
      <c r="M38" s="167"/>
      <c r="N38" s="199"/>
    </row>
    <row r="39" spans="2:14" ht="13.8">
      <c r="B39" s="165" t="s">
        <v>83</v>
      </c>
      <c r="C39" s="166"/>
      <c r="D39" s="167"/>
      <c r="E39" s="169"/>
      <c r="F39" s="307"/>
      <c r="G39" s="202"/>
      <c r="H39" s="203"/>
      <c r="I39" s="307"/>
      <c r="J39" s="202"/>
      <c r="K39" s="203"/>
      <c r="L39" s="170"/>
      <c r="M39" s="167"/>
      <c r="N39" s="199"/>
    </row>
    <row r="40" spans="2:14" ht="13.8">
      <c r="B40" s="165" t="s">
        <v>84</v>
      </c>
      <c r="C40" s="166"/>
      <c r="D40" s="167"/>
      <c r="E40" s="169"/>
      <c r="F40" s="307"/>
      <c r="G40" s="202"/>
      <c r="H40" s="203"/>
      <c r="I40" s="307"/>
      <c r="J40" s="202"/>
      <c r="K40" s="203"/>
      <c r="L40" s="170"/>
      <c r="M40" s="167"/>
      <c r="N40" s="199"/>
    </row>
    <row r="41" spans="2:14" ht="13.8">
      <c r="B41" s="165" t="s">
        <v>85</v>
      </c>
      <c r="C41" s="166"/>
      <c r="D41" s="167"/>
      <c r="E41" s="169"/>
      <c r="F41" s="307"/>
      <c r="G41" s="202"/>
      <c r="H41" s="203"/>
      <c r="I41" s="307"/>
      <c r="J41" s="202"/>
      <c r="K41" s="203"/>
      <c r="L41" s="170"/>
      <c r="M41" s="167"/>
      <c r="N41" s="199"/>
    </row>
    <row r="42" spans="2:14" ht="13.8">
      <c r="B42" s="165" t="s">
        <v>86</v>
      </c>
      <c r="C42" s="166"/>
      <c r="D42" s="167"/>
      <c r="E42" s="169"/>
      <c r="F42" s="307"/>
      <c r="G42" s="202"/>
      <c r="H42" s="203"/>
      <c r="I42" s="307"/>
      <c r="J42" s="202"/>
      <c r="K42" s="203"/>
      <c r="L42" s="170"/>
      <c r="M42" s="167"/>
      <c r="N42" s="199"/>
    </row>
    <row r="43" spans="2:14" ht="13.8">
      <c r="B43" s="165" t="s">
        <v>87</v>
      </c>
      <c r="C43" s="166"/>
      <c r="D43" s="167"/>
      <c r="E43" s="169"/>
      <c r="F43" s="307"/>
      <c r="G43" s="202"/>
      <c r="H43" s="203"/>
      <c r="I43" s="307"/>
      <c r="J43" s="202"/>
      <c r="K43" s="203"/>
      <c r="L43" s="170"/>
      <c r="M43" s="167"/>
      <c r="N43" s="199"/>
    </row>
    <row r="44" spans="2:14" ht="13.8">
      <c r="B44" s="165" t="s">
        <v>88</v>
      </c>
      <c r="C44" s="166"/>
      <c r="D44" s="167"/>
      <c r="E44" s="169"/>
      <c r="F44" s="307"/>
      <c r="G44" s="202"/>
      <c r="H44" s="203"/>
      <c r="I44" s="307"/>
      <c r="J44" s="202"/>
      <c r="K44" s="203"/>
      <c r="L44" s="170"/>
      <c r="M44" s="167"/>
      <c r="N44" s="199"/>
    </row>
    <row r="45" spans="2:14" ht="13.8">
      <c r="B45" s="165" t="s">
        <v>89</v>
      </c>
      <c r="C45" s="166"/>
      <c r="D45" s="167"/>
      <c r="E45" s="169"/>
      <c r="F45" s="307"/>
      <c r="G45" s="202"/>
      <c r="H45" s="203"/>
      <c r="I45" s="307"/>
      <c r="J45" s="202"/>
      <c r="K45" s="203"/>
      <c r="L45" s="170"/>
      <c r="M45" s="167"/>
      <c r="N45" s="199"/>
    </row>
    <row r="46" spans="2:14" ht="14.4" thickBot="1">
      <c r="B46" s="165" t="s">
        <v>90</v>
      </c>
      <c r="C46" s="166"/>
      <c r="D46" s="167"/>
      <c r="E46" s="169"/>
      <c r="F46" s="307"/>
      <c r="G46" s="202"/>
      <c r="H46" s="203"/>
      <c r="I46" s="307"/>
      <c r="J46" s="202"/>
      <c r="K46" s="203"/>
      <c r="L46" s="170"/>
      <c r="M46" s="167"/>
      <c r="N46" s="199"/>
    </row>
    <row r="47" spans="2:14" ht="13.8" thickBot="1">
      <c r="B47" s="181" t="s">
        <v>11</v>
      </c>
      <c r="C47" s="305">
        <f>SUM(C35:C46)</f>
        <v>0</v>
      </c>
      <c r="D47" s="305">
        <f t="shared" ref="D47:N47" si="2">SUM(D35:D46)</f>
        <v>0</v>
      </c>
      <c r="E47" s="305">
        <f t="shared" si="2"/>
        <v>0</v>
      </c>
      <c r="F47" s="305">
        <f t="shared" si="2"/>
        <v>0</v>
      </c>
      <c r="G47" s="305">
        <f t="shared" si="2"/>
        <v>0</v>
      </c>
      <c r="H47" s="305">
        <f t="shared" si="2"/>
        <v>0</v>
      </c>
      <c r="I47" s="305">
        <f t="shared" si="2"/>
        <v>0</v>
      </c>
      <c r="J47" s="305">
        <f t="shared" si="2"/>
        <v>0</v>
      </c>
      <c r="K47" s="305">
        <f t="shared" si="2"/>
        <v>0</v>
      </c>
      <c r="L47" s="305">
        <f t="shared" si="2"/>
        <v>0</v>
      </c>
      <c r="M47" s="305">
        <f t="shared" si="2"/>
        <v>0</v>
      </c>
      <c r="N47" s="305">
        <f t="shared" si="2"/>
        <v>0</v>
      </c>
    </row>
    <row r="48" spans="2:14" ht="13.8" thickBot="1">
      <c r="B48" s="182" t="s">
        <v>91</v>
      </c>
      <c r="C48" s="305">
        <f>+C47/12</f>
        <v>0</v>
      </c>
      <c r="D48" s="305">
        <f t="shared" ref="D48:N48" si="3">+D47/12</f>
        <v>0</v>
      </c>
      <c r="E48" s="305">
        <f t="shared" si="3"/>
        <v>0</v>
      </c>
      <c r="F48" s="305">
        <f t="shared" si="3"/>
        <v>0</v>
      </c>
      <c r="G48" s="305">
        <f t="shared" si="3"/>
        <v>0</v>
      </c>
      <c r="H48" s="305">
        <f t="shared" si="3"/>
        <v>0</v>
      </c>
      <c r="I48" s="305">
        <f t="shared" si="3"/>
        <v>0</v>
      </c>
      <c r="J48" s="305">
        <f t="shared" si="3"/>
        <v>0</v>
      </c>
      <c r="K48" s="305">
        <f t="shared" si="3"/>
        <v>0</v>
      </c>
      <c r="L48" s="305">
        <f t="shared" si="3"/>
        <v>0</v>
      </c>
      <c r="M48" s="305">
        <f t="shared" si="3"/>
        <v>0</v>
      </c>
      <c r="N48" s="305">
        <f t="shared" si="3"/>
        <v>0</v>
      </c>
    </row>
    <row r="49" spans="2:14" ht="13.8">
      <c r="B49" s="1435" t="s">
        <v>964</v>
      </c>
      <c r="C49" s="1435"/>
      <c r="D49" s="1435"/>
      <c r="E49" s="1435"/>
      <c r="F49" s="1435"/>
      <c r="G49" s="1435"/>
      <c r="H49" s="1435"/>
      <c r="I49" s="1435"/>
      <c r="J49" s="1435"/>
      <c r="K49" s="1435"/>
      <c r="L49" s="1435"/>
      <c r="M49" s="1435"/>
      <c r="N49" s="152"/>
    </row>
    <row r="110" spans="2:2">
      <c r="B110" s="159">
        <v>0</v>
      </c>
    </row>
  </sheetData>
  <mergeCells count="38">
    <mergeCell ref="B5:N6"/>
    <mergeCell ref="B8:B10"/>
    <mergeCell ref="C8:E8"/>
    <mergeCell ref="F8:H8"/>
    <mergeCell ref="I8:K8"/>
    <mergeCell ref="L8:N8"/>
    <mergeCell ref="C9:C10"/>
    <mergeCell ref="D9:D10"/>
    <mergeCell ref="E9:E10"/>
    <mergeCell ref="F9:F10"/>
    <mergeCell ref="M9:M10"/>
    <mergeCell ref="N9:N10"/>
    <mergeCell ref="G9:G10"/>
    <mergeCell ref="H9:H10"/>
    <mergeCell ref="I9:I10"/>
    <mergeCell ref="J9:J10"/>
    <mergeCell ref="C32:E32"/>
    <mergeCell ref="F32:H32"/>
    <mergeCell ref="I32:K32"/>
    <mergeCell ref="L32:N32"/>
    <mergeCell ref="C33:C34"/>
    <mergeCell ref="N33:N34"/>
    <mergeCell ref="K9:K10"/>
    <mergeCell ref="L9:L10"/>
    <mergeCell ref="B49:M49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B25:M25"/>
    <mergeCell ref="B29:N30"/>
    <mergeCell ref="B32:B34"/>
  </mergeCells>
  <printOptions horizontalCentered="1"/>
  <pageMargins left="0.31496062992125984" right="0.31496062992125984" top="0.54" bottom="0.52" header="0.31496062992125984" footer="0.31496062992125984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B1:M110"/>
  <sheetViews>
    <sheetView showGridLines="0" zoomScale="115" zoomScaleNormal="115" workbookViewId="0">
      <selection activeCell="N32" sqref="N32"/>
    </sheetView>
  </sheetViews>
  <sheetFormatPr defaultColWidth="9.109375" defaultRowHeight="13.2"/>
  <cols>
    <col min="1" max="1" width="3.88671875" style="359" customWidth="1"/>
    <col min="2" max="2" width="9.109375" style="359"/>
    <col min="3" max="3" width="10.88671875" style="359" customWidth="1"/>
    <col min="4" max="4" width="12.6640625" style="359" customWidth="1"/>
    <col min="5" max="5" width="10.88671875" style="359" customWidth="1"/>
    <col min="6" max="6" width="9.109375" style="359" customWidth="1"/>
    <col min="7" max="7" width="11.5546875" style="359" customWidth="1"/>
    <col min="8" max="9" width="12.6640625" style="359" customWidth="1"/>
    <col min="10" max="10" width="9.44140625" style="359" customWidth="1"/>
    <col min="11" max="11" width="5.5546875" style="359" customWidth="1"/>
    <col min="12" max="12" width="12.6640625" style="359" hidden="1" customWidth="1"/>
    <col min="13" max="13" width="12.6640625" style="359" customWidth="1"/>
    <col min="14" max="16384" width="9.109375" style="359"/>
  </cols>
  <sheetData>
    <row r="1" spans="2:13">
      <c r="I1" s="534"/>
      <c r="J1" s="485" t="s">
        <v>859</v>
      </c>
    </row>
    <row r="2" spans="2:13" ht="20.25" customHeight="1">
      <c r="B2" s="1453" t="s">
        <v>218</v>
      </c>
      <c r="C2" s="1453"/>
      <c r="D2" s="1453"/>
      <c r="E2" s="1453"/>
      <c r="F2" s="1453"/>
      <c r="G2" s="1453"/>
      <c r="H2" s="1453"/>
      <c r="I2" s="1453"/>
      <c r="J2" s="1453"/>
      <c r="K2" s="606"/>
      <c r="L2" s="606"/>
    </row>
    <row r="3" spans="2:13" ht="14.4" thickBot="1">
      <c r="B3" s="517"/>
      <c r="C3" s="607"/>
      <c r="D3" s="607"/>
      <c r="E3" s="607"/>
      <c r="F3" s="607"/>
      <c r="G3" s="517"/>
      <c r="H3" s="517"/>
      <c r="I3" s="517"/>
      <c r="J3" s="361" t="s">
        <v>31</v>
      </c>
      <c r="K3" s="517"/>
      <c r="L3" s="608"/>
      <c r="M3" s="362"/>
    </row>
    <row r="4" spans="2:13" ht="30" customHeight="1">
      <c r="B4" s="1454" t="s">
        <v>219</v>
      </c>
      <c r="C4" s="1451" t="s">
        <v>952</v>
      </c>
      <c r="D4" s="1450"/>
      <c r="E4" s="1450"/>
      <c r="F4" s="1452"/>
      <c r="G4" s="1450" t="s">
        <v>953</v>
      </c>
      <c r="H4" s="1450"/>
      <c r="I4" s="1450"/>
      <c r="J4" s="1452"/>
      <c r="K4" s="609"/>
      <c r="L4" s="609"/>
      <c r="M4" s="362"/>
    </row>
    <row r="5" spans="2:13" ht="27" thickBot="1">
      <c r="B5" s="1455"/>
      <c r="C5" s="610" t="s">
        <v>223</v>
      </c>
      <c r="D5" s="611" t="s">
        <v>185</v>
      </c>
      <c r="E5" s="611" t="s">
        <v>221</v>
      </c>
      <c r="F5" s="530" t="s">
        <v>222</v>
      </c>
      <c r="G5" s="610" t="s">
        <v>223</v>
      </c>
      <c r="H5" s="611" t="s">
        <v>185</v>
      </c>
      <c r="I5" s="611" t="s">
        <v>221</v>
      </c>
      <c r="J5" s="530" t="s">
        <v>222</v>
      </c>
      <c r="K5" s="612"/>
      <c r="L5" s="612"/>
      <c r="M5" s="362"/>
    </row>
    <row r="6" spans="2:13" ht="13.8" thickBot="1">
      <c r="B6" s="613"/>
      <c r="C6" s="614" t="s">
        <v>224</v>
      </c>
      <c r="D6" s="615">
        <v>1</v>
      </c>
      <c r="E6" s="615">
        <v>2</v>
      </c>
      <c r="F6" s="616">
        <v>3</v>
      </c>
      <c r="G6" s="614" t="s">
        <v>224</v>
      </c>
      <c r="H6" s="615">
        <v>1</v>
      </c>
      <c r="I6" s="615">
        <v>2</v>
      </c>
      <c r="J6" s="616">
        <v>3</v>
      </c>
      <c r="K6" s="612"/>
      <c r="L6" s="612"/>
      <c r="M6" s="362"/>
    </row>
    <row r="7" spans="2:13" ht="13.8">
      <c r="B7" s="617" t="s">
        <v>79</v>
      </c>
      <c r="C7" s="618">
        <v>70000</v>
      </c>
      <c r="D7" s="619">
        <v>30000</v>
      </c>
      <c r="E7" s="619">
        <v>20000</v>
      </c>
      <c r="F7" s="620">
        <v>2</v>
      </c>
      <c r="G7" s="618">
        <v>70000</v>
      </c>
      <c r="H7" s="619">
        <v>30000</v>
      </c>
      <c r="I7" s="619">
        <v>20000</v>
      </c>
      <c r="J7" s="620">
        <v>2</v>
      </c>
      <c r="K7" s="621"/>
      <c r="L7" s="621"/>
      <c r="M7" s="362"/>
    </row>
    <row r="8" spans="2:13" ht="13.8">
      <c r="B8" s="622" t="s">
        <v>80</v>
      </c>
      <c r="C8" s="618">
        <v>70000</v>
      </c>
      <c r="D8" s="504">
        <v>30000</v>
      </c>
      <c r="E8" s="504">
        <v>20000</v>
      </c>
      <c r="F8" s="505">
        <v>2</v>
      </c>
      <c r="G8" s="618">
        <v>70000</v>
      </c>
      <c r="H8" s="504">
        <v>30000</v>
      </c>
      <c r="I8" s="504">
        <v>20000</v>
      </c>
      <c r="J8" s="505">
        <v>2</v>
      </c>
      <c r="K8" s="621"/>
      <c r="L8" s="621"/>
      <c r="M8" s="362"/>
    </row>
    <row r="9" spans="2:13" ht="13.8">
      <c r="B9" s="622" t="s">
        <v>81</v>
      </c>
      <c r="C9" s="618">
        <v>70000</v>
      </c>
      <c r="D9" s="504">
        <v>30000</v>
      </c>
      <c r="E9" s="504">
        <v>20000</v>
      </c>
      <c r="F9" s="505">
        <v>2</v>
      </c>
      <c r="G9" s="618">
        <v>70000</v>
      </c>
      <c r="H9" s="504">
        <v>30000</v>
      </c>
      <c r="I9" s="504">
        <v>20000</v>
      </c>
      <c r="J9" s="505">
        <v>2</v>
      </c>
      <c r="K9" s="621"/>
      <c r="L9" s="621"/>
      <c r="M9" s="362"/>
    </row>
    <row r="10" spans="2:13" ht="13.8">
      <c r="B10" s="622" t="s">
        <v>82</v>
      </c>
      <c r="C10" s="618">
        <v>70000</v>
      </c>
      <c r="D10" s="504">
        <v>30000</v>
      </c>
      <c r="E10" s="504">
        <v>20000</v>
      </c>
      <c r="F10" s="505">
        <v>2</v>
      </c>
      <c r="G10" s="618">
        <v>70000</v>
      </c>
      <c r="H10" s="504">
        <v>30000</v>
      </c>
      <c r="I10" s="504">
        <v>20000</v>
      </c>
      <c r="J10" s="505">
        <v>2</v>
      </c>
      <c r="K10" s="621"/>
      <c r="L10" s="621"/>
      <c r="M10" s="362"/>
    </row>
    <row r="11" spans="2:13" ht="13.8">
      <c r="B11" s="622" t="s">
        <v>83</v>
      </c>
      <c r="C11" s="618">
        <v>70000</v>
      </c>
      <c r="D11" s="504">
        <v>30000</v>
      </c>
      <c r="E11" s="504">
        <v>20000</v>
      </c>
      <c r="F11" s="505">
        <v>2</v>
      </c>
      <c r="G11" s="618">
        <v>70000</v>
      </c>
      <c r="H11" s="504">
        <v>30000</v>
      </c>
      <c r="I11" s="504">
        <v>20000</v>
      </c>
      <c r="J11" s="505">
        <v>2</v>
      </c>
      <c r="K11" s="621"/>
      <c r="L11" s="621"/>
      <c r="M11" s="362"/>
    </row>
    <row r="12" spans="2:13" ht="13.8">
      <c r="B12" s="622" t="s">
        <v>84</v>
      </c>
      <c r="C12" s="618">
        <v>70000</v>
      </c>
      <c r="D12" s="504">
        <v>30000</v>
      </c>
      <c r="E12" s="504">
        <v>20000</v>
      </c>
      <c r="F12" s="505">
        <v>2</v>
      </c>
      <c r="G12" s="618">
        <v>70000</v>
      </c>
      <c r="H12" s="504">
        <v>30000</v>
      </c>
      <c r="I12" s="504">
        <v>20000</v>
      </c>
      <c r="J12" s="505">
        <v>2</v>
      </c>
      <c r="K12" s="621"/>
      <c r="L12" s="621"/>
      <c r="M12" s="362"/>
    </row>
    <row r="13" spans="2:13" ht="13.8">
      <c r="B13" s="622" t="s">
        <v>85</v>
      </c>
      <c r="C13" s="618">
        <v>70000</v>
      </c>
      <c r="D13" s="504">
        <v>30000</v>
      </c>
      <c r="E13" s="504">
        <v>20000</v>
      </c>
      <c r="F13" s="505">
        <v>2</v>
      </c>
      <c r="G13" s="618">
        <v>70000</v>
      </c>
      <c r="H13" s="504">
        <v>30000</v>
      </c>
      <c r="I13" s="504">
        <v>20000</v>
      </c>
      <c r="J13" s="505">
        <v>2</v>
      </c>
      <c r="K13" s="621"/>
      <c r="L13" s="621"/>
      <c r="M13" s="362"/>
    </row>
    <row r="14" spans="2:13" ht="13.8">
      <c r="B14" s="622" t="s">
        <v>86</v>
      </c>
      <c r="C14" s="618">
        <v>70000</v>
      </c>
      <c r="D14" s="504">
        <v>30000</v>
      </c>
      <c r="E14" s="504">
        <v>20000</v>
      </c>
      <c r="F14" s="505">
        <v>2</v>
      </c>
      <c r="G14" s="618">
        <v>70000</v>
      </c>
      <c r="H14" s="504">
        <v>30000</v>
      </c>
      <c r="I14" s="504">
        <v>20000</v>
      </c>
      <c r="J14" s="505">
        <v>2</v>
      </c>
      <c r="K14" s="621"/>
      <c r="L14" s="621"/>
      <c r="M14" s="362"/>
    </row>
    <row r="15" spans="2:13" ht="13.8">
      <c r="B15" s="622" t="s">
        <v>87</v>
      </c>
      <c r="C15" s="618">
        <v>70000</v>
      </c>
      <c r="D15" s="504">
        <v>30000</v>
      </c>
      <c r="E15" s="504">
        <v>20000</v>
      </c>
      <c r="F15" s="505">
        <v>2</v>
      </c>
      <c r="G15" s="618">
        <v>70000</v>
      </c>
      <c r="H15" s="504">
        <v>30000</v>
      </c>
      <c r="I15" s="504">
        <v>20000</v>
      </c>
      <c r="J15" s="505">
        <v>2</v>
      </c>
      <c r="K15" s="621"/>
      <c r="L15" s="621"/>
      <c r="M15" s="362"/>
    </row>
    <row r="16" spans="2:13" ht="13.8">
      <c r="B16" s="622" t="s">
        <v>88</v>
      </c>
      <c r="C16" s="618">
        <v>70000</v>
      </c>
      <c r="D16" s="504">
        <v>30000</v>
      </c>
      <c r="E16" s="504">
        <v>20000</v>
      </c>
      <c r="F16" s="505">
        <v>2</v>
      </c>
      <c r="G16" s="618">
        <v>70000</v>
      </c>
      <c r="H16" s="504">
        <v>30000</v>
      </c>
      <c r="I16" s="504">
        <v>20000</v>
      </c>
      <c r="J16" s="505">
        <v>2</v>
      </c>
      <c r="K16" s="621"/>
      <c r="L16" s="621"/>
      <c r="M16" s="362"/>
    </row>
    <row r="17" spans="2:13" ht="13.8">
      <c r="B17" s="622" t="s">
        <v>89</v>
      </c>
      <c r="C17" s="618">
        <v>70000</v>
      </c>
      <c r="D17" s="504">
        <v>30000</v>
      </c>
      <c r="E17" s="504">
        <v>20000</v>
      </c>
      <c r="F17" s="505">
        <v>2</v>
      </c>
      <c r="G17" s="618">
        <v>70000</v>
      </c>
      <c r="H17" s="504">
        <v>30000</v>
      </c>
      <c r="I17" s="504">
        <v>20000</v>
      </c>
      <c r="J17" s="505">
        <v>2</v>
      </c>
      <c r="K17" s="621"/>
      <c r="L17" s="621"/>
      <c r="M17" s="362"/>
    </row>
    <row r="18" spans="2:13" ht="14.4" thickBot="1">
      <c r="B18" s="623" t="s">
        <v>90</v>
      </c>
      <c r="C18" s="618">
        <v>70000</v>
      </c>
      <c r="D18" s="504">
        <v>30000</v>
      </c>
      <c r="E18" s="504">
        <v>20000</v>
      </c>
      <c r="F18" s="505">
        <v>2</v>
      </c>
      <c r="G18" s="618">
        <v>70000</v>
      </c>
      <c r="H18" s="504">
        <v>30000</v>
      </c>
      <c r="I18" s="504">
        <v>20000</v>
      </c>
      <c r="J18" s="505">
        <v>2</v>
      </c>
      <c r="K18" s="621"/>
      <c r="L18" s="621"/>
      <c r="M18" s="362"/>
    </row>
    <row r="19" spans="2:13" ht="14.4" thickBot="1">
      <c r="B19" s="624" t="s">
        <v>11</v>
      </c>
      <c r="C19" s="625">
        <f>SUM(C7:C18)</f>
        <v>840000</v>
      </c>
      <c r="D19" s="625">
        <f t="shared" ref="D19:E19" si="0">SUM(D7:D18)</f>
        <v>360000</v>
      </c>
      <c r="E19" s="625">
        <f t="shared" si="0"/>
        <v>240000</v>
      </c>
      <c r="F19" s="626">
        <f t="shared" ref="F19:J19" si="1">SUM(F7:F18)</f>
        <v>24</v>
      </c>
      <c r="G19" s="625">
        <f>SUM(G7:G18)</f>
        <v>840000</v>
      </c>
      <c r="H19" s="625">
        <f t="shared" si="1"/>
        <v>360000</v>
      </c>
      <c r="I19" s="625">
        <f t="shared" si="1"/>
        <v>240000</v>
      </c>
      <c r="J19" s="626">
        <f t="shared" si="1"/>
        <v>24</v>
      </c>
      <c r="K19" s="621"/>
      <c r="L19" s="621"/>
      <c r="M19" s="362"/>
    </row>
    <row r="20" spans="2:13" ht="14.4" thickBot="1">
      <c r="B20" s="627" t="s">
        <v>91</v>
      </c>
      <c r="C20" s="628">
        <f t="shared" ref="C20:J20" si="2">+C19/12</f>
        <v>70000</v>
      </c>
      <c r="D20" s="629">
        <f t="shared" si="2"/>
        <v>30000</v>
      </c>
      <c r="E20" s="629">
        <f t="shared" si="2"/>
        <v>20000</v>
      </c>
      <c r="F20" s="629">
        <f t="shared" si="2"/>
        <v>2</v>
      </c>
      <c r="G20" s="629">
        <f t="shared" si="2"/>
        <v>70000</v>
      </c>
      <c r="H20" s="629">
        <f t="shared" si="2"/>
        <v>30000</v>
      </c>
      <c r="I20" s="629">
        <f t="shared" si="2"/>
        <v>20000</v>
      </c>
      <c r="J20" s="629">
        <f t="shared" si="2"/>
        <v>2</v>
      </c>
      <c r="K20" s="621"/>
      <c r="L20" s="621"/>
      <c r="M20" s="362"/>
    </row>
    <row r="22" spans="2:13">
      <c r="J22" s="377"/>
    </row>
    <row r="23" spans="2:13">
      <c r="H23" s="534"/>
    </row>
    <row r="24" spans="2:13" ht="20.25" customHeight="1">
      <c r="B24" s="1453" t="s">
        <v>220</v>
      </c>
      <c r="C24" s="1453"/>
      <c r="D24" s="1453"/>
      <c r="E24" s="1453"/>
      <c r="F24" s="1453"/>
      <c r="G24" s="1453"/>
      <c r="H24" s="1453"/>
      <c r="I24" s="1453"/>
      <c r="J24" s="1453"/>
      <c r="K24" s="630"/>
      <c r="L24" s="630"/>
    </row>
    <row r="25" spans="2:13" ht="14.4" thickBot="1">
      <c r="B25" s="631"/>
      <c r="C25" s="632"/>
      <c r="D25" s="632"/>
      <c r="E25" s="632"/>
      <c r="F25" s="632"/>
      <c r="G25" s="631"/>
      <c r="H25" s="621"/>
      <c r="I25" s="621"/>
      <c r="J25" s="633" t="s">
        <v>31</v>
      </c>
      <c r="K25" s="517"/>
      <c r="L25" s="608"/>
    </row>
    <row r="26" spans="2:13" ht="30" customHeight="1">
      <c r="B26" s="1447" t="s">
        <v>219</v>
      </c>
      <c r="C26" s="1449" t="s">
        <v>954</v>
      </c>
      <c r="D26" s="1450"/>
      <c r="E26" s="1450"/>
      <c r="F26" s="1450"/>
      <c r="G26" s="1451" t="s">
        <v>955</v>
      </c>
      <c r="H26" s="1450"/>
      <c r="I26" s="1450"/>
      <c r="J26" s="1452"/>
    </row>
    <row r="27" spans="2:13" ht="30" customHeight="1" thickBot="1">
      <c r="B27" s="1448"/>
      <c r="C27" s="611" t="s">
        <v>223</v>
      </c>
      <c r="D27" s="611" t="s">
        <v>185</v>
      </c>
      <c r="E27" s="611" t="s">
        <v>221</v>
      </c>
      <c r="F27" s="1192" t="s">
        <v>222</v>
      </c>
      <c r="G27" s="1163" t="s">
        <v>223</v>
      </c>
      <c r="H27" s="611" t="s">
        <v>185</v>
      </c>
      <c r="I27" s="611" t="s">
        <v>221</v>
      </c>
      <c r="J27" s="530" t="s">
        <v>222</v>
      </c>
    </row>
    <row r="28" spans="2:13" ht="13.8" thickBot="1">
      <c r="B28" s="634"/>
      <c r="C28" s="615" t="s">
        <v>224</v>
      </c>
      <c r="D28" s="635">
        <v>1</v>
      </c>
      <c r="E28" s="615">
        <v>2</v>
      </c>
      <c r="F28" s="1193">
        <v>3</v>
      </c>
      <c r="G28" s="1196" t="s">
        <v>224</v>
      </c>
      <c r="H28" s="635">
        <v>1</v>
      </c>
      <c r="I28" s="615">
        <v>2</v>
      </c>
      <c r="J28" s="616">
        <v>3</v>
      </c>
    </row>
    <row r="29" spans="2:13">
      <c r="B29" s="1201" t="s">
        <v>79</v>
      </c>
      <c r="C29" s="498">
        <v>110062</v>
      </c>
      <c r="D29" s="499">
        <v>47170</v>
      </c>
      <c r="E29" s="499">
        <v>31446</v>
      </c>
      <c r="F29" s="500">
        <v>2</v>
      </c>
      <c r="G29" s="498">
        <v>110062</v>
      </c>
      <c r="H29" s="499">
        <v>47170</v>
      </c>
      <c r="I29" s="499">
        <v>31446</v>
      </c>
      <c r="J29" s="500">
        <v>2</v>
      </c>
    </row>
    <row r="30" spans="2:13">
      <c r="B30" s="1202" t="s">
        <v>80</v>
      </c>
      <c r="C30" s="1190">
        <v>110062</v>
      </c>
      <c r="D30" s="504">
        <v>47170</v>
      </c>
      <c r="E30" s="504">
        <v>31446</v>
      </c>
      <c r="F30" s="505">
        <v>2</v>
      </c>
      <c r="G30" s="1190">
        <v>110062</v>
      </c>
      <c r="H30" s="504">
        <v>47170</v>
      </c>
      <c r="I30" s="504">
        <v>31446</v>
      </c>
      <c r="J30" s="505">
        <v>2</v>
      </c>
    </row>
    <row r="31" spans="2:13">
      <c r="B31" s="1202" t="s">
        <v>81</v>
      </c>
      <c r="C31" s="1190">
        <v>110062</v>
      </c>
      <c r="D31" s="504">
        <v>47170</v>
      </c>
      <c r="E31" s="504">
        <v>31446</v>
      </c>
      <c r="F31" s="505">
        <v>2</v>
      </c>
      <c r="G31" s="1190">
        <v>110062</v>
      </c>
      <c r="H31" s="504">
        <v>47170</v>
      </c>
      <c r="I31" s="504">
        <v>31446</v>
      </c>
      <c r="J31" s="505">
        <v>2</v>
      </c>
    </row>
    <row r="32" spans="2:13">
      <c r="B32" s="1202" t="s">
        <v>82</v>
      </c>
      <c r="C32" s="1190">
        <v>110062</v>
      </c>
      <c r="D32" s="504">
        <v>47170</v>
      </c>
      <c r="E32" s="504">
        <v>31446</v>
      </c>
      <c r="F32" s="505">
        <v>2</v>
      </c>
      <c r="G32" s="1190">
        <v>110062</v>
      </c>
      <c r="H32" s="504">
        <v>47170</v>
      </c>
      <c r="I32" s="504">
        <v>31446</v>
      </c>
      <c r="J32" s="505">
        <v>2</v>
      </c>
    </row>
    <row r="33" spans="2:12">
      <c r="B33" s="1202" t="s">
        <v>83</v>
      </c>
      <c r="C33" s="1190">
        <v>110062</v>
      </c>
      <c r="D33" s="504">
        <v>47170</v>
      </c>
      <c r="E33" s="504">
        <v>31446</v>
      </c>
      <c r="F33" s="505">
        <v>2</v>
      </c>
      <c r="G33" s="1190">
        <v>110062</v>
      </c>
      <c r="H33" s="504">
        <v>47170</v>
      </c>
      <c r="I33" s="504">
        <v>31446</v>
      </c>
      <c r="J33" s="505">
        <v>2</v>
      </c>
    </row>
    <row r="34" spans="2:12">
      <c r="B34" s="1202" t="s">
        <v>84</v>
      </c>
      <c r="C34" s="1190">
        <v>110062</v>
      </c>
      <c r="D34" s="504">
        <v>47170</v>
      </c>
      <c r="E34" s="504">
        <v>31446</v>
      </c>
      <c r="F34" s="505">
        <v>2</v>
      </c>
      <c r="G34" s="1190">
        <v>110062</v>
      </c>
      <c r="H34" s="504">
        <v>47170</v>
      </c>
      <c r="I34" s="504">
        <v>31446</v>
      </c>
      <c r="J34" s="505">
        <v>2</v>
      </c>
    </row>
    <row r="35" spans="2:12">
      <c r="B35" s="1202" t="s">
        <v>85</v>
      </c>
      <c r="C35" s="1190">
        <v>110062</v>
      </c>
      <c r="D35" s="504">
        <v>47170</v>
      </c>
      <c r="E35" s="504">
        <v>31446</v>
      </c>
      <c r="F35" s="505">
        <v>2</v>
      </c>
      <c r="G35" s="1190">
        <v>110062</v>
      </c>
      <c r="H35" s="504">
        <v>47170</v>
      </c>
      <c r="I35" s="504">
        <v>31446</v>
      </c>
      <c r="J35" s="505">
        <v>2</v>
      </c>
    </row>
    <row r="36" spans="2:12">
      <c r="B36" s="1202" t="s">
        <v>86</v>
      </c>
      <c r="C36" s="1190">
        <v>110062</v>
      </c>
      <c r="D36" s="504">
        <v>47170</v>
      </c>
      <c r="E36" s="504">
        <v>31446</v>
      </c>
      <c r="F36" s="505">
        <v>2</v>
      </c>
      <c r="G36" s="1190">
        <v>110062</v>
      </c>
      <c r="H36" s="504">
        <v>47170</v>
      </c>
      <c r="I36" s="504">
        <v>31446</v>
      </c>
      <c r="J36" s="505">
        <v>2</v>
      </c>
    </row>
    <row r="37" spans="2:12">
      <c r="B37" s="1202" t="s">
        <v>87</v>
      </c>
      <c r="C37" s="1190">
        <v>110062</v>
      </c>
      <c r="D37" s="504">
        <v>47170</v>
      </c>
      <c r="E37" s="504">
        <v>31446</v>
      </c>
      <c r="F37" s="505">
        <v>2</v>
      </c>
      <c r="G37" s="1190">
        <v>110062</v>
      </c>
      <c r="H37" s="504">
        <v>47170</v>
      </c>
      <c r="I37" s="504">
        <v>31446</v>
      </c>
      <c r="J37" s="505">
        <v>2</v>
      </c>
    </row>
    <row r="38" spans="2:12">
      <c r="B38" s="1202" t="s">
        <v>88</v>
      </c>
      <c r="C38" s="1190">
        <v>110062</v>
      </c>
      <c r="D38" s="504">
        <v>47170</v>
      </c>
      <c r="E38" s="504">
        <v>31446</v>
      </c>
      <c r="F38" s="505">
        <v>2</v>
      </c>
      <c r="G38" s="1190">
        <v>110062</v>
      </c>
      <c r="H38" s="504">
        <v>47170</v>
      </c>
      <c r="I38" s="504">
        <v>31446</v>
      </c>
      <c r="J38" s="505">
        <v>2</v>
      </c>
    </row>
    <row r="39" spans="2:12">
      <c r="B39" s="1202" t="s">
        <v>89</v>
      </c>
      <c r="C39" s="1190">
        <v>110062</v>
      </c>
      <c r="D39" s="504">
        <v>47170</v>
      </c>
      <c r="E39" s="504">
        <v>31446</v>
      </c>
      <c r="F39" s="505">
        <v>2</v>
      </c>
      <c r="G39" s="1190">
        <v>110062</v>
      </c>
      <c r="H39" s="504">
        <v>47170</v>
      </c>
      <c r="I39" s="504">
        <v>31446</v>
      </c>
      <c r="J39" s="505">
        <v>2</v>
      </c>
    </row>
    <row r="40" spans="2:12" ht="13.8" thickBot="1">
      <c r="B40" s="1203" t="s">
        <v>90</v>
      </c>
      <c r="C40" s="1191">
        <v>110062</v>
      </c>
      <c r="D40" s="508">
        <v>47170</v>
      </c>
      <c r="E40" s="508">
        <v>31446</v>
      </c>
      <c r="F40" s="509">
        <v>2</v>
      </c>
      <c r="G40" s="1191">
        <v>110062</v>
      </c>
      <c r="H40" s="508">
        <v>47170</v>
      </c>
      <c r="I40" s="508">
        <v>31446</v>
      </c>
      <c r="J40" s="509">
        <v>2</v>
      </c>
    </row>
    <row r="41" spans="2:12" ht="13.8" thickBot="1">
      <c r="B41" s="636" t="s">
        <v>11</v>
      </c>
      <c r="C41" s="626">
        <f>SUM(C29:C40)</f>
        <v>1320744</v>
      </c>
      <c r="D41" s="626">
        <f t="shared" ref="D41:E41" si="3">SUM(D29:D40)</f>
        <v>566040</v>
      </c>
      <c r="E41" s="626">
        <f t="shared" si="3"/>
        <v>377352</v>
      </c>
      <c r="F41" s="1194">
        <f t="shared" ref="F41:J41" si="4">SUM(F29:F40)</f>
        <v>24</v>
      </c>
      <c r="G41" s="1197">
        <f>SUM(G29:G40)</f>
        <v>1320744</v>
      </c>
      <c r="H41" s="626">
        <f>SUM(H29:H40)</f>
        <v>566040</v>
      </c>
      <c r="I41" s="626">
        <f>SUM(I29:I40)</f>
        <v>377352</v>
      </c>
      <c r="J41" s="1198">
        <f t="shared" si="4"/>
        <v>24</v>
      </c>
    </row>
    <row r="42" spans="2:12" ht="13.8" thickBot="1">
      <c r="B42" s="637" t="s">
        <v>91</v>
      </c>
      <c r="C42" s="638">
        <f>+C41/12</f>
        <v>110062</v>
      </c>
      <c r="D42" s="638">
        <f t="shared" ref="D42:J42" si="5">+D41/12</f>
        <v>47170</v>
      </c>
      <c r="E42" s="638">
        <f t="shared" si="5"/>
        <v>31446</v>
      </c>
      <c r="F42" s="1195">
        <f t="shared" si="5"/>
        <v>2</v>
      </c>
      <c r="G42" s="1199">
        <f t="shared" si="5"/>
        <v>110062</v>
      </c>
      <c r="H42" s="638">
        <f t="shared" si="5"/>
        <v>47170</v>
      </c>
      <c r="I42" s="638">
        <f t="shared" si="5"/>
        <v>31446</v>
      </c>
      <c r="J42" s="1200">
        <f t="shared" si="5"/>
        <v>2</v>
      </c>
    </row>
    <row r="43" spans="2:12" ht="13.8">
      <c r="B43" s="639"/>
      <c r="C43" s="640"/>
      <c r="D43" s="640"/>
      <c r="E43" s="621"/>
      <c r="F43" s="621"/>
      <c r="G43" s="621"/>
      <c r="H43" s="640"/>
      <c r="I43" s="640"/>
      <c r="J43" s="621"/>
      <c r="K43" s="621"/>
      <c r="L43" s="621"/>
    </row>
    <row r="44" spans="2:12" ht="13.8">
      <c r="B44" s="639"/>
      <c r="C44" s="640"/>
      <c r="D44" s="640"/>
      <c r="E44" s="621"/>
      <c r="F44" s="621"/>
      <c r="G44" s="621"/>
      <c r="H44" s="640"/>
      <c r="I44" s="640"/>
      <c r="J44" s="621"/>
      <c r="K44" s="621"/>
      <c r="L44" s="621"/>
    </row>
    <row r="110" spans="2:2">
      <c r="B110" s="358">
        <v>0</v>
      </c>
    </row>
  </sheetData>
  <mergeCells count="8">
    <mergeCell ref="B26:B27"/>
    <mergeCell ref="C26:F26"/>
    <mergeCell ref="G26:J26"/>
    <mergeCell ref="B2:J2"/>
    <mergeCell ref="B4:B5"/>
    <mergeCell ref="C4:F4"/>
    <mergeCell ref="G4:J4"/>
    <mergeCell ref="B24:J24"/>
  </mergeCells>
  <printOptions horizontalCentered="1"/>
  <pageMargins left="0.15748031496062992" right="0.35433070866141736" top="0.81" bottom="0.49" header="0.51181102362204722" footer="0.2800000000000000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110"/>
  <sheetViews>
    <sheetView showGridLines="0" topLeftCell="A46" workbookViewId="0">
      <selection activeCell="C17" sqref="C17:C18"/>
    </sheetView>
  </sheetViews>
  <sheetFormatPr defaultColWidth="9.109375" defaultRowHeight="15.6"/>
  <cols>
    <col min="1" max="1" width="3" style="732" customWidth="1"/>
    <col min="2" max="2" width="18.6640625" style="732" customWidth="1"/>
    <col min="3" max="3" width="69.6640625" style="732" customWidth="1"/>
    <col min="4" max="4" width="9.109375" style="732"/>
    <col min="5" max="6" width="15.6640625" style="732" customWidth="1"/>
    <col min="7" max="7" width="9.109375" style="949"/>
    <col min="8" max="8" width="12.109375" style="969" bestFit="1" customWidth="1"/>
    <col min="9" max="9" width="9.6640625" style="1048" bestFit="1" customWidth="1"/>
    <col min="10" max="10" width="13.33203125" style="967" bestFit="1" customWidth="1"/>
    <col min="11" max="11" width="11" style="734" bestFit="1" customWidth="1"/>
    <col min="12" max="14" width="9.109375" style="734"/>
    <col min="15" max="16384" width="9.109375" style="732"/>
  </cols>
  <sheetData>
    <row r="1" spans="1:9">
      <c r="F1" s="733" t="s">
        <v>675</v>
      </c>
      <c r="G1" s="948"/>
      <c r="H1" s="970"/>
    </row>
    <row r="2" spans="1:9" ht="20.25" customHeight="1">
      <c r="B2" s="1209" t="s">
        <v>535</v>
      </c>
      <c r="C2" s="1209"/>
      <c r="D2" s="1209"/>
      <c r="E2" s="1209"/>
      <c r="F2" s="1209"/>
    </row>
    <row r="3" spans="1:9" ht="17.399999999999999" customHeight="1">
      <c r="B3" s="1209" t="s">
        <v>983</v>
      </c>
      <c r="C3" s="1209"/>
      <c r="D3" s="1209"/>
      <c r="E3" s="1209"/>
      <c r="F3" s="1209"/>
    </row>
    <row r="4" spans="1:9" ht="16.2" thickBot="1">
      <c r="F4" s="735" t="s">
        <v>181</v>
      </c>
    </row>
    <row r="5" spans="1:9" ht="40.5" customHeight="1">
      <c r="A5" s="736"/>
      <c r="B5" s="737" t="s">
        <v>234</v>
      </c>
      <c r="C5" s="738" t="s">
        <v>235</v>
      </c>
      <c r="D5" s="738" t="s">
        <v>26</v>
      </c>
      <c r="E5" s="739" t="s">
        <v>910</v>
      </c>
      <c r="F5" s="740" t="s">
        <v>911</v>
      </c>
    </row>
    <row r="6" spans="1:9" ht="16.5" customHeight="1" thickBot="1">
      <c r="A6" s="736"/>
      <c r="B6" s="741">
        <v>1</v>
      </c>
      <c r="C6" s="742">
        <v>2</v>
      </c>
      <c r="D6" s="742">
        <v>3</v>
      </c>
      <c r="E6" s="742">
        <v>4</v>
      </c>
      <c r="F6" s="743">
        <v>5</v>
      </c>
    </row>
    <row r="7" spans="1:9" ht="20.100000000000001" customHeight="1">
      <c r="A7" s="736"/>
      <c r="B7" s="1210"/>
      <c r="C7" s="744" t="s">
        <v>536</v>
      </c>
      <c r="D7" s="1212">
        <v>1001</v>
      </c>
      <c r="E7" s="1214">
        <f>+E9+E12+E15+E16-E17+E18+E19</f>
        <v>346637</v>
      </c>
      <c r="F7" s="1216">
        <f>+F9+F12+F15+F16-F17+F18+F19</f>
        <v>262669</v>
      </c>
    </row>
    <row r="8" spans="1:9" ht="13.5" customHeight="1">
      <c r="A8" s="736"/>
      <c r="B8" s="1211"/>
      <c r="C8" s="710" t="s">
        <v>537</v>
      </c>
      <c r="D8" s="1213"/>
      <c r="E8" s="1215"/>
      <c r="F8" s="1217"/>
    </row>
    <row r="9" spans="1:9" ht="20.100000000000001" customHeight="1">
      <c r="A9" s="736"/>
      <c r="B9" s="745">
        <v>60</v>
      </c>
      <c r="C9" s="715" t="s">
        <v>538</v>
      </c>
      <c r="D9" s="746">
        <v>1002</v>
      </c>
      <c r="E9" s="747">
        <f>+E10+E11</f>
        <v>0</v>
      </c>
      <c r="F9" s="748">
        <f>+F10+F11</f>
        <v>0</v>
      </c>
    </row>
    <row r="10" spans="1:9" ht="20.100000000000001" customHeight="1">
      <c r="A10" s="736"/>
      <c r="B10" s="749" t="s">
        <v>539</v>
      </c>
      <c r="C10" s="712" t="s">
        <v>540</v>
      </c>
      <c r="D10" s="750">
        <v>1003</v>
      </c>
      <c r="E10" s="751">
        <v>0</v>
      </c>
      <c r="F10" s="752">
        <v>0</v>
      </c>
    </row>
    <row r="11" spans="1:9" ht="20.100000000000001" customHeight="1">
      <c r="A11" s="736"/>
      <c r="B11" s="749" t="s">
        <v>541</v>
      </c>
      <c r="C11" s="712" t="s">
        <v>542</v>
      </c>
      <c r="D11" s="750">
        <v>1004</v>
      </c>
      <c r="E11" s="751">
        <v>0</v>
      </c>
      <c r="F11" s="752">
        <v>0</v>
      </c>
      <c r="H11" s="971"/>
      <c r="I11" s="969"/>
    </row>
    <row r="12" spans="1:9" ht="20.100000000000001" customHeight="1">
      <c r="A12" s="736"/>
      <c r="B12" s="745">
        <v>61</v>
      </c>
      <c r="C12" s="715" t="s">
        <v>543</v>
      </c>
      <c r="D12" s="746">
        <v>1005</v>
      </c>
      <c r="E12" s="747">
        <f>+E13+E14</f>
        <v>280837</v>
      </c>
      <c r="F12" s="748">
        <f>+F13+F14</f>
        <v>195350</v>
      </c>
      <c r="I12" s="1105"/>
    </row>
    <row r="13" spans="1:9" ht="20.100000000000001" customHeight="1">
      <c r="A13" s="736"/>
      <c r="B13" s="749" t="s">
        <v>544</v>
      </c>
      <c r="C13" s="712" t="s">
        <v>545</v>
      </c>
      <c r="D13" s="750">
        <v>1006</v>
      </c>
      <c r="E13" s="751">
        <v>280837</v>
      </c>
      <c r="F13" s="957">
        <v>195350</v>
      </c>
    </row>
    <row r="14" spans="1:9" ht="20.100000000000001" customHeight="1">
      <c r="A14" s="736"/>
      <c r="B14" s="749" t="s">
        <v>546</v>
      </c>
      <c r="C14" s="712" t="s">
        <v>547</v>
      </c>
      <c r="D14" s="750">
        <v>1007</v>
      </c>
      <c r="E14" s="751">
        <v>0</v>
      </c>
      <c r="F14" s="957">
        <v>0</v>
      </c>
    </row>
    <row r="15" spans="1:9" ht="20.100000000000001" customHeight="1">
      <c r="A15" s="736"/>
      <c r="B15" s="749">
        <v>62</v>
      </c>
      <c r="C15" s="712" t="s">
        <v>548</v>
      </c>
      <c r="D15" s="750">
        <v>1008</v>
      </c>
      <c r="E15" s="751">
        <v>0</v>
      </c>
      <c r="F15" s="957">
        <v>0</v>
      </c>
    </row>
    <row r="16" spans="1:9" ht="20.100000000000001" customHeight="1">
      <c r="A16" s="736"/>
      <c r="B16" s="749">
        <v>630</v>
      </c>
      <c r="C16" s="712" t="s">
        <v>549</v>
      </c>
      <c r="D16" s="750">
        <v>1009</v>
      </c>
      <c r="E16" s="751">
        <v>0</v>
      </c>
      <c r="F16" s="957">
        <v>0</v>
      </c>
    </row>
    <row r="17" spans="1:9" ht="20.100000000000001" customHeight="1">
      <c r="A17" s="736"/>
      <c r="B17" s="749">
        <v>631</v>
      </c>
      <c r="C17" s="712" t="s">
        <v>550</v>
      </c>
      <c r="D17" s="750">
        <v>1010</v>
      </c>
      <c r="E17" s="751">
        <v>0</v>
      </c>
      <c r="F17" s="957">
        <v>0</v>
      </c>
    </row>
    <row r="18" spans="1:9" ht="20.100000000000001" customHeight="1">
      <c r="A18" s="736"/>
      <c r="B18" s="749" t="s">
        <v>551</v>
      </c>
      <c r="C18" s="712" t="s">
        <v>552</v>
      </c>
      <c r="D18" s="750">
        <v>1011</v>
      </c>
      <c r="E18" s="751">
        <v>65800</v>
      </c>
      <c r="F18" s="957">
        <v>67319</v>
      </c>
    </row>
    <row r="19" spans="1:9" ht="25.5" customHeight="1">
      <c r="A19" s="736"/>
      <c r="B19" s="749" t="s">
        <v>553</v>
      </c>
      <c r="C19" s="712" t="s">
        <v>554</v>
      </c>
      <c r="D19" s="750">
        <v>1012</v>
      </c>
      <c r="E19" s="751">
        <v>0</v>
      </c>
      <c r="F19" s="957">
        <v>0</v>
      </c>
    </row>
    <row r="20" spans="1:9" ht="20.100000000000001" customHeight="1">
      <c r="A20" s="736"/>
      <c r="B20" s="745"/>
      <c r="C20" s="719" t="s">
        <v>555</v>
      </c>
      <c r="D20" s="746">
        <v>1013</v>
      </c>
      <c r="E20" s="747">
        <f>+E21+E22+E23+E27+E28+E29+E30+E31</f>
        <v>350841</v>
      </c>
      <c r="F20" s="748">
        <f>+F21+F22+F23+F27+F28+F29+F30+F31</f>
        <v>329063</v>
      </c>
    </row>
    <row r="21" spans="1:9" ht="20.100000000000001" customHeight="1">
      <c r="A21" s="736"/>
      <c r="B21" s="749">
        <v>50</v>
      </c>
      <c r="C21" s="712" t="s">
        <v>556</v>
      </c>
      <c r="D21" s="750">
        <v>1014</v>
      </c>
      <c r="E21" s="751">
        <v>0</v>
      </c>
      <c r="F21" s="752">
        <v>0</v>
      </c>
    </row>
    <row r="22" spans="1:9" ht="20.100000000000001" customHeight="1">
      <c r="A22" s="736"/>
      <c r="B22" s="749">
        <v>51</v>
      </c>
      <c r="C22" s="712" t="s">
        <v>557</v>
      </c>
      <c r="D22" s="750">
        <v>1015</v>
      </c>
      <c r="E22" s="751">
        <v>76244</v>
      </c>
      <c r="F22" s="957">
        <v>69009</v>
      </c>
    </row>
    <row r="23" spans="1:9" ht="25.5" customHeight="1">
      <c r="A23" s="736"/>
      <c r="B23" s="745">
        <v>52</v>
      </c>
      <c r="C23" s="715" t="s">
        <v>558</v>
      </c>
      <c r="D23" s="746">
        <v>1016</v>
      </c>
      <c r="E23" s="747">
        <f>+E24+E25+E26</f>
        <v>155838</v>
      </c>
      <c r="F23" s="748">
        <f>+F24+F25+F26</f>
        <v>149265</v>
      </c>
      <c r="I23" s="1048">
        <f>+F23</f>
        <v>149265</v>
      </c>
    </row>
    <row r="24" spans="1:9" ht="20.100000000000001" customHeight="1">
      <c r="A24" s="736"/>
      <c r="B24" s="749">
        <v>520</v>
      </c>
      <c r="C24" s="712" t="s">
        <v>559</v>
      </c>
      <c r="D24" s="750">
        <v>1017</v>
      </c>
      <c r="E24" s="751">
        <v>118887</v>
      </c>
      <c r="F24" s="957">
        <v>113985</v>
      </c>
      <c r="I24" s="1048">
        <f>+F7</f>
        <v>262669</v>
      </c>
    </row>
    <row r="25" spans="1:9" ht="20.100000000000001" customHeight="1">
      <c r="A25" s="736"/>
      <c r="B25" s="749">
        <v>521</v>
      </c>
      <c r="C25" s="712" t="s">
        <v>560</v>
      </c>
      <c r="D25" s="750">
        <v>1018</v>
      </c>
      <c r="E25" s="751">
        <v>20443</v>
      </c>
      <c r="F25" s="957">
        <v>17484</v>
      </c>
      <c r="I25" s="1105">
        <f>+I23/I24</f>
        <v>0.56826271847838916</v>
      </c>
    </row>
    <row r="26" spans="1:9" ht="20.100000000000001" customHeight="1">
      <c r="A26" s="736"/>
      <c r="B26" s="749" t="s">
        <v>561</v>
      </c>
      <c r="C26" s="712" t="s">
        <v>562</v>
      </c>
      <c r="D26" s="750">
        <v>1019</v>
      </c>
      <c r="E26" s="751">
        <v>16508</v>
      </c>
      <c r="F26" s="957">
        <v>17796</v>
      </c>
      <c r="I26" s="1105">
        <f>+I25*100</f>
        <v>56.826271847838917</v>
      </c>
    </row>
    <row r="27" spans="1:9" ht="20.100000000000001" customHeight="1">
      <c r="A27" s="736"/>
      <c r="B27" s="749">
        <v>540</v>
      </c>
      <c r="C27" s="712" t="s">
        <v>563</v>
      </c>
      <c r="D27" s="750">
        <v>1020</v>
      </c>
      <c r="E27" s="751">
        <v>32098</v>
      </c>
      <c r="F27" s="957">
        <v>28670</v>
      </c>
      <c r="I27" s="1048">
        <f>+F27+F43+F60</f>
        <v>32674</v>
      </c>
    </row>
    <row r="28" spans="1:9" ht="25.5" customHeight="1">
      <c r="A28" s="736"/>
      <c r="B28" s="749" t="s">
        <v>564</v>
      </c>
      <c r="C28" s="712" t="s">
        <v>565</v>
      </c>
      <c r="D28" s="750">
        <v>1021</v>
      </c>
      <c r="E28" s="751">
        <v>0</v>
      </c>
      <c r="F28" s="957">
        <v>0</v>
      </c>
    </row>
    <row r="29" spans="1:9" ht="20.100000000000001" customHeight="1">
      <c r="A29" s="736"/>
      <c r="B29" s="749">
        <v>53</v>
      </c>
      <c r="C29" s="712" t="s">
        <v>566</v>
      </c>
      <c r="D29" s="750">
        <v>1022</v>
      </c>
      <c r="E29" s="751">
        <v>78351</v>
      </c>
      <c r="F29" s="957">
        <v>69359</v>
      </c>
    </row>
    <row r="30" spans="1:9" ht="20.100000000000001" customHeight="1">
      <c r="A30" s="736"/>
      <c r="B30" s="749" t="s">
        <v>567</v>
      </c>
      <c r="C30" s="712" t="s">
        <v>568</v>
      </c>
      <c r="D30" s="750">
        <v>1023</v>
      </c>
      <c r="E30" s="751">
        <v>0</v>
      </c>
      <c r="F30" s="957">
        <v>1650</v>
      </c>
    </row>
    <row r="31" spans="1:9" ht="20.100000000000001" customHeight="1">
      <c r="A31" s="736"/>
      <c r="B31" s="749">
        <v>55</v>
      </c>
      <c r="C31" s="712" t="s">
        <v>569</v>
      </c>
      <c r="D31" s="750">
        <v>1024</v>
      </c>
      <c r="E31" s="751">
        <v>8310</v>
      </c>
      <c r="F31" s="957">
        <v>11110</v>
      </c>
    </row>
    <row r="32" spans="1:9" ht="20.100000000000001" customHeight="1">
      <c r="A32" s="736"/>
      <c r="B32" s="745"/>
      <c r="C32" s="719" t="s">
        <v>570</v>
      </c>
      <c r="D32" s="746">
        <v>1025</v>
      </c>
      <c r="E32" s="747">
        <v>0</v>
      </c>
      <c r="F32" s="748">
        <v>0</v>
      </c>
    </row>
    <row r="33" spans="1:11" ht="20.100000000000001" customHeight="1">
      <c r="A33" s="736"/>
      <c r="B33" s="745"/>
      <c r="C33" s="719" t="s">
        <v>571</v>
      </c>
      <c r="D33" s="746">
        <v>1026</v>
      </c>
      <c r="E33" s="747">
        <f>+E20-E7</f>
        <v>4204</v>
      </c>
      <c r="F33" s="748">
        <f>+F20-F7</f>
        <v>66394</v>
      </c>
    </row>
    <row r="34" spans="1:11" ht="20.100000000000001" customHeight="1">
      <c r="A34" s="736"/>
      <c r="B34" s="1211"/>
      <c r="C34" s="709" t="s">
        <v>572</v>
      </c>
      <c r="D34" s="1213">
        <v>1027</v>
      </c>
      <c r="E34" s="1218">
        <f>+E36+E37+E38+E39</f>
        <v>3650</v>
      </c>
      <c r="F34" s="1219">
        <f>+F36+F37+F38+F39</f>
        <v>3479</v>
      </c>
    </row>
    <row r="35" spans="1:11" ht="14.25" customHeight="1">
      <c r="A35" s="736"/>
      <c r="B35" s="1211"/>
      <c r="C35" s="710" t="s">
        <v>573</v>
      </c>
      <c r="D35" s="1213"/>
      <c r="E35" s="1215"/>
      <c r="F35" s="1217"/>
    </row>
    <row r="36" spans="1:11" ht="24" customHeight="1">
      <c r="A36" s="736"/>
      <c r="B36" s="749" t="s">
        <v>574</v>
      </c>
      <c r="C36" s="712" t="s">
        <v>575</v>
      </c>
      <c r="D36" s="750">
        <v>1028</v>
      </c>
      <c r="E36" s="751">
        <v>0</v>
      </c>
      <c r="F36" s="957">
        <v>0</v>
      </c>
    </row>
    <row r="37" spans="1:11" ht="20.100000000000001" customHeight="1">
      <c r="A37" s="736"/>
      <c r="B37" s="749">
        <v>662</v>
      </c>
      <c r="C37" s="712" t="s">
        <v>576</v>
      </c>
      <c r="D37" s="750">
        <v>1029</v>
      </c>
      <c r="E37" s="751">
        <v>3650</v>
      </c>
      <c r="F37" s="957">
        <v>3479</v>
      </c>
    </row>
    <row r="38" spans="1:11" ht="20.100000000000001" customHeight="1">
      <c r="A38" s="736"/>
      <c r="B38" s="749" t="s">
        <v>92</v>
      </c>
      <c r="C38" s="712" t="s">
        <v>577</v>
      </c>
      <c r="D38" s="750">
        <v>1030</v>
      </c>
      <c r="E38" s="751">
        <v>0</v>
      </c>
      <c r="F38" s="957">
        <v>0</v>
      </c>
      <c r="K38" s="967"/>
    </row>
    <row r="39" spans="1:11" ht="20.100000000000001" customHeight="1">
      <c r="A39" s="736"/>
      <c r="B39" s="749" t="s">
        <v>578</v>
      </c>
      <c r="C39" s="712" t="s">
        <v>579</v>
      </c>
      <c r="D39" s="750">
        <v>1031</v>
      </c>
      <c r="E39" s="751">
        <v>0</v>
      </c>
      <c r="F39" s="957">
        <v>0</v>
      </c>
      <c r="I39" s="1105"/>
    </row>
    <row r="40" spans="1:11" ht="20.100000000000001" customHeight="1">
      <c r="A40" s="736"/>
      <c r="B40" s="1211"/>
      <c r="C40" s="709" t="s">
        <v>580</v>
      </c>
      <c r="D40" s="1213">
        <v>1032</v>
      </c>
      <c r="E40" s="1218">
        <f>+E42+E43+E44+E45</f>
        <v>0</v>
      </c>
      <c r="F40" s="1219">
        <f>+F42+F43+F44+F45</f>
        <v>4006</v>
      </c>
    </row>
    <row r="41" spans="1:11" ht="20.100000000000001" customHeight="1">
      <c r="A41" s="736"/>
      <c r="B41" s="1211"/>
      <c r="C41" s="710" t="s">
        <v>581</v>
      </c>
      <c r="D41" s="1213"/>
      <c r="E41" s="1215"/>
      <c r="F41" s="1217"/>
    </row>
    <row r="42" spans="1:11" ht="27.75" customHeight="1">
      <c r="A42" s="736"/>
      <c r="B42" s="749" t="s">
        <v>582</v>
      </c>
      <c r="C42" s="712" t="s">
        <v>583</v>
      </c>
      <c r="D42" s="750">
        <v>1033</v>
      </c>
      <c r="E42" s="751">
        <v>0</v>
      </c>
      <c r="F42" s="957">
        <v>0</v>
      </c>
    </row>
    <row r="43" spans="1:11" ht="20.100000000000001" customHeight="1">
      <c r="A43" s="736"/>
      <c r="B43" s="749">
        <v>562</v>
      </c>
      <c r="C43" s="712" t="s">
        <v>584</v>
      </c>
      <c r="D43" s="750">
        <v>1034</v>
      </c>
      <c r="E43" s="751">
        <v>0</v>
      </c>
      <c r="F43" s="957">
        <v>4004</v>
      </c>
    </row>
    <row r="44" spans="1:11" ht="20.100000000000001" customHeight="1">
      <c r="A44" s="736"/>
      <c r="B44" s="749" t="s">
        <v>117</v>
      </c>
      <c r="C44" s="712" t="s">
        <v>585</v>
      </c>
      <c r="D44" s="750">
        <v>1035</v>
      </c>
      <c r="E44" s="751">
        <v>0</v>
      </c>
      <c r="F44" s="957">
        <v>0</v>
      </c>
    </row>
    <row r="45" spans="1:11" ht="20.100000000000001" customHeight="1">
      <c r="A45" s="736"/>
      <c r="B45" s="749" t="s">
        <v>586</v>
      </c>
      <c r="C45" s="712" t="s">
        <v>587</v>
      </c>
      <c r="D45" s="750">
        <v>1036</v>
      </c>
      <c r="E45" s="751">
        <v>0</v>
      </c>
      <c r="F45" s="957">
        <v>2</v>
      </c>
    </row>
    <row r="46" spans="1:11" ht="20.100000000000001" customHeight="1">
      <c r="A46" s="736"/>
      <c r="B46" s="745"/>
      <c r="C46" s="719" t="s">
        <v>588</v>
      </c>
      <c r="D46" s="746">
        <v>1037</v>
      </c>
      <c r="E46" s="747">
        <f>+E34-E40</f>
        <v>3650</v>
      </c>
      <c r="F46" s="748">
        <v>0</v>
      </c>
    </row>
    <row r="47" spans="1:11" ht="20.100000000000001" customHeight="1">
      <c r="A47" s="736"/>
      <c r="B47" s="745"/>
      <c r="C47" s="719" t="s">
        <v>589</v>
      </c>
      <c r="D47" s="746">
        <v>1038</v>
      </c>
      <c r="E47" s="747">
        <v>0</v>
      </c>
      <c r="F47" s="748">
        <f>+F40-F34</f>
        <v>527</v>
      </c>
    </row>
    <row r="48" spans="1:11" ht="34.5" customHeight="1">
      <c r="A48" s="736"/>
      <c r="B48" s="749" t="s">
        <v>590</v>
      </c>
      <c r="C48" s="701" t="s">
        <v>591</v>
      </c>
      <c r="D48" s="750">
        <v>1039</v>
      </c>
      <c r="E48" s="751">
        <v>0</v>
      </c>
      <c r="F48" s="957">
        <v>0</v>
      </c>
    </row>
    <row r="49" spans="1:8" ht="35.25" customHeight="1">
      <c r="A49" s="736"/>
      <c r="B49" s="749" t="s">
        <v>592</v>
      </c>
      <c r="C49" s="701" t="s">
        <v>593</v>
      </c>
      <c r="D49" s="750">
        <v>1040</v>
      </c>
      <c r="E49" s="751">
        <v>0</v>
      </c>
      <c r="F49" s="957">
        <v>0</v>
      </c>
    </row>
    <row r="50" spans="1:8" ht="20.100000000000001" customHeight="1">
      <c r="A50" s="736"/>
      <c r="B50" s="749">
        <v>67</v>
      </c>
      <c r="C50" s="701" t="s">
        <v>594</v>
      </c>
      <c r="D50" s="750">
        <v>1041</v>
      </c>
      <c r="E50" s="751">
        <v>901</v>
      </c>
      <c r="F50" s="957">
        <v>1600</v>
      </c>
    </row>
    <row r="51" spans="1:8" ht="20.100000000000001" customHeight="1">
      <c r="A51" s="736"/>
      <c r="B51" s="749">
        <v>57</v>
      </c>
      <c r="C51" s="701" t="s">
        <v>595</v>
      </c>
      <c r="D51" s="750">
        <v>1042</v>
      </c>
      <c r="E51" s="751">
        <v>347</v>
      </c>
      <c r="F51" s="957">
        <v>1128</v>
      </c>
      <c r="H51" s="1048"/>
    </row>
    <row r="52" spans="1:8" ht="20.100000000000001" customHeight="1">
      <c r="A52" s="736"/>
      <c r="B52" s="1211"/>
      <c r="C52" s="709" t="s">
        <v>596</v>
      </c>
      <c r="D52" s="1213">
        <v>1043</v>
      </c>
      <c r="E52" s="1218">
        <f>+E7+E34+E48+E50</f>
        <v>351188</v>
      </c>
      <c r="F52" s="1219">
        <f>+F7+F34+F48+F50</f>
        <v>267748</v>
      </c>
    </row>
    <row r="53" spans="1:8" ht="12" customHeight="1">
      <c r="A53" s="736"/>
      <c r="B53" s="1211"/>
      <c r="C53" s="710" t="s">
        <v>597</v>
      </c>
      <c r="D53" s="1213"/>
      <c r="E53" s="1215"/>
      <c r="F53" s="1217"/>
    </row>
    <row r="54" spans="1:8" ht="20.100000000000001" customHeight="1">
      <c r="A54" s="736"/>
      <c r="B54" s="1211"/>
      <c r="C54" s="709" t="s">
        <v>598</v>
      </c>
      <c r="D54" s="1213">
        <v>1044</v>
      </c>
      <c r="E54" s="1218">
        <f>+E20+E40+E49+E51</f>
        <v>351188</v>
      </c>
      <c r="F54" s="1219">
        <f>+F20+F40+F49+F51</f>
        <v>334197</v>
      </c>
    </row>
    <row r="55" spans="1:8" ht="13.5" customHeight="1">
      <c r="A55" s="736"/>
      <c r="B55" s="1211"/>
      <c r="C55" s="710" t="s">
        <v>599</v>
      </c>
      <c r="D55" s="1213"/>
      <c r="E55" s="1215"/>
      <c r="F55" s="1217"/>
    </row>
    <row r="56" spans="1:8" ht="20.100000000000001" customHeight="1">
      <c r="A56" s="736"/>
      <c r="B56" s="745"/>
      <c r="C56" s="719" t="s">
        <v>600</v>
      </c>
      <c r="D56" s="746">
        <v>1045</v>
      </c>
      <c r="E56" s="747">
        <f>+E52-E54</f>
        <v>0</v>
      </c>
      <c r="F56" s="748">
        <v>0</v>
      </c>
    </row>
    <row r="57" spans="1:8" ht="20.100000000000001" customHeight="1">
      <c r="A57" s="736"/>
      <c r="B57" s="745"/>
      <c r="C57" s="719" t="s">
        <v>601</v>
      </c>
      <c r="D57" s="746">
        <v>1046</v>
      </c>
      <c r="E57" s="747">
        <v>0</v>
      </c>
      <c r="F57" s="748">
        <f>+F54-F52</f>
        <v>66449</v>
      </c>
    </row>
    <row r="58" spans="1:8" ht="41.25" customHeight="1">
      <c r="A58" s="736"/>
      <c r="B58" s="749" t="s">
        <v>118</v>
      </c>
      <c r="C58" s="701" t="s">
        <v>602</v>
      </c>
      <c r="D58" s="750">
        <v>1047</v>
      </c>
      <c r="E58" s="751">
        <v>0</v>
      </c>
      <c r="F58" s="752">
        <v>0</v>
      </c>
    </row>
    <row r="59" spans="1:8" ht="45" customHeight="1">
      <c r="A59" s="736"/>
      <c r="B59" s="749" t="s">
        <v>603</v>
      </c>
      <c r="C59" s="701" t="s">
        <v>604</v>
      </c>
      <c r="D59" s="750">
        <v>1048</v>
      </c>
      <c r="E59" s="751"/>
      <c r="F59" s="752">
        <v>0</v>
      </c>
    </row>
    <row r="60" spans="1:8" ht="20.100000000000001" customHeight="1">
      <c r="A60" s="736"/>
      <c r="B60" s="1211"/>
      <c r="C60" s="709" t="s">
        <v>605</v>
      </c>
      <c r="D60" s="1213">
        <v>1049</v>
      </c>
      <c r="E60" s="1218">
        <f>+E56-E57+E58-E59</f>
        <v>0</v>
      </c>
      <c r="F60" s="1219">
        <v>0</v>
      </c>
    </row>
    <row r="61" spans="1:8" ht="12.75" customHeight="1">
      <c r="A61" s="736"/>
      <c r="B61" s="1211"/>
      <c r="C61" s="710" t="s">
        <v>606</v>
      </c>
      <c r="D61" s="1213"/>
      <c r="E61" s="1215"/>
      <c r="F61" s="1217"/>
    </row>
    <row r="62" spans="1:8" ht="20.100000000000001" customHeight="1">
      <c r="A62" s="736"/>
      <c r="B62" s="1211"/>
      <c r="C62" s="709" t="s">
        <v>607</v>
      </c>
      <c r="D62" s="1213">
        <v>1050</v>
      </c>
      <c r="E62" s="1218">
        <v>0</v>
      </c>
      <c r="F62" s="1219">
        <f>+F57-F56+F59-F58</f>
        <v>66449</v>
      </c>
    </row>
    <row r="63" spans="1:8" ht="14.25" customHeight="1">
      <c r="A63" s="736"/>
      <c r="B63" s="1211"/>
      <c r="C63" s="710" t="s">
        <v>608</v>
      </c>
      <c r="D63" s="1213"/>
      <c r="E63" s="1215"/>
      <c r="F63" s="1217"/>
    </row>
    <row r="64" spans="1:8" ht="20.100000000000001" customHeight="1">
      <c r="A64" s="736"/>
      <c r="B64" s="749"/>
      <c r="C64" s="701" t="s">
        <v>609</v>
      </c>
      <c r="D64" s="750"/>
      <c r="E64" s="751"/>
      <c r="F64" s="752"/>
    </row>
    <row r="65" spans="1:9" ht="20.100000000000001" customHeight="1">
      <c r="A65" s="736"/>
      <c r="B65" s="749">
        <v>721</v>
      </c>
      <c r="C65" s="712" t="s">
        <v>610</v>
      </c>
      <c r="D65" s="750">
        <v>1051</v>
      </c>
      <c r="E65" s="751">
        <v>0</v>
      </c>
      <c r="F65" s="752">
        <v>0</v>
      </c>
    </row>
    <row r="66" spans="1:9" ht="20.100000000000001" customHeight="1">
      <c r="A66" s="736"/>
      <c r="B66" s="749" t="s">
        <v>625</v>
      </c>
      <c r="C66" s="712" t="s">
        <v>611</v>
      </c>
      <c r="D66" s="750">
        <v>1052</v>
      </c>
      <c r="E66" s="751">
        <v>0</v>
      </c>
      <c r="F66" s="752">
        <v>0</v>
      </c>
    </row>
    <row r="67" spans="1:9" ht="20.100000000000001" customHeight="1">
      <c r="A67" s="736"/>
      <c r="B67" s="749" t="s">
        <v>626</v>
      </c>
      <c r="C67" s="712" t="s">
        <v>612</v>
      </c>
      <c r="D67" s="750">
        <v>1053</v>
      </c>
      <c r="E67" s="751">
        <v>0</v>
      </c>
      <c r="F67" s="752">
        <v>0</v>
      </c>
    </row>
    <row r="68" spans="1:9" ht="20.100000000000001" customHeight="1">
      <c r="A68" s="736"/>
      <c r="B68" s="749">
        <v>723</v>
      </c>
      <c r="C68" s="701" t="s">
        <v>613</v>
      </c>
      <c r="D68" s="750">
        <v>1054</v>
      </c>
      <c r="E68" s="751">
        <v>0</v>
      </c>
      <c r="F68" s="752">
        <v>0</v>
      </c>
    </row>
    <row r="69" spans="1:9" ht="20.100000000000001" customHeight="1">
      <c r="A69" s="736"/>
      <c r="B69" s="1211"/>
      <c r="C69" s="709" t="s">
        <v>614</v>
      </c>
      <c r="D69" s="1213">
        <v>1055</v>
      </c>
      <c r="E69" s="1218">
        <f>+E60-E62-E65-E66+E67-E68</f>
        <v>0</v>
      </c>
      <c r="F69" s="1219">
        <v>0</v>
      </c>
    </row>
    <row r="70" spans="1:9" ht="14.25" customHeight="1">
      <c r="A70" s="736"/>
      <c r="B70" s="1211"/>
      <c r="C70" s="710" t="s">
        <v>615</v>
      </c>
      <c r="D70" s="1213"/>
      <c r="E70" s="1215"/>
      <c r="F70" s="1217"/>
    </row>
    <row r="71" spans="1:9" ht="20.100000000000001" customHeight="1">
      <c r="A71" s="736"/>
      <c r="B71" s="1211"/>
      <c r="C71" s="709" t="s">
        <v>616</v>
      </c>
      <c r="D71" s="1213">
        <v>1056</v>
      </c>
      <c r="E71" s="1218">
        <f>+E62-E60+E65+E66+E67+E68</f>
        <v>0</v>
      </c>
      <c r="F71" s="1219">
        <f>+F62-F60+F65+F66+F67+F68</f>
        <v>66449</v>
      </c>
    </row>
    <row r="72" spans="1:9" ht="14.25" customHeight="1">
      <c r="A72" s="736"/>
      <c r="B72" s="1211"/>
      <c r="C72" s="710" t="s">
        <v>617</v>
      </c>
      <c r="D72" s="1213"/>
      <c r="E72" s="1215"/>
      <c r="F72" s="1217"/>
      <c r="I72" s="1048">
        <f>+F71</f>
        <v>66449</v>
      </c>
    </row>
    <row r="73" spans="1:9" ht="20.100000000000001" customHeight="1">
      <c r="A73" s="736"/>
      <c r="B73" s="749"/>
      <c r="C73" s="712" t="s">
        <v>618</v>
      </c>
      <c r="D73" s="750">
        <v>1057</v>
      </c>
      <c r="E73" s="751">
        <v>0</v>
      </c>
      <c r="F73" s="752">
        <v>0</v>
      </c>
      <c r="I73" s="1048">
        <v>107684</v>
      </c>
    </row>
    <row r="74" spans="1:9" ht="20.100000000000001" customHeight="1">
      <c r="A74" s="736"/>
      <c r="B74" s="749"/>
      <c r="C74" s="712" t="s">
        <v>761</v>
      </c>
      <c r="D74" s="750">
        <v>1058</v>
      </c>
      <c r="E74" s="751">
        <v>0</v>
      </c>
      <c r="F74" s="752">
        <v>0</v>
      </c>
      <c r="I74" s="1105">
        <f>+I72/I73</f>
        <v>0.61707403142528139</v>
      </c>
    </row>
    <row r="75" spans="1:9" ht="20.100000000000001" customHeight="1">
      <c r="A75" s="736"/>
      <c r="B75" s="749"/>
      <c r="C75" s="712" t="s">
        <v>619</v>
      </c>
      <c r="D75" s="750">
        <v>1059</v>
      </c>
      <c r="E75" s="751">
        <v>0</v>
      </c>
      <c r="F75" s="752">
        <v>0</v>
      </c>
      <c r="I75" s="1105">
        <f>+I74*100</f>
        <v>61.707403142528136</v>
      </c>
    </row>
    <row r="76" spans="1:9" ht="20.100000000000001" customHeight="1">
      <c r="A76" s="736"/>
      <c r="B76" s="749"/>
      <c r="C76" s="712" t="s">
        <v>620</v>
      </c>
      <c r="D76" s="750">
        <v>1060</v>
      </c>
      <c r="E76" s="751">
        <v>0</v>
      </c>
      <c r="F76" s="752">
        <v>0</v>
      </c>
      <c r="I76" s="1105"/>
    </row>
    <row r="77" spans="1:9" ht="20.100000000000001" customHeight="1">
      <c r="A77" s="736"/>
      <c r="B77" s="749"/>
      <c r="C77" s="712" t="s">
        <v>621</v>
      </c>
      <c r="D77" s="750"/>
      <c r="E77" s="751"/>
      <c r="F77" s="752"/>
    </row>
    <row r="78" spans="1:9" ht="20.100000000000001" customHeight="1">
      <c r="A78" s="736"/>
      <c r="B78" s="749"/>
      <c r="C78" s="712" t="s">
        <v>622</v>
      </c>
      <c r="D78" s="750">
        <v>1061</v>
      </c>
      <c r="E78" s="751">
        <v>0</v>
      </c>
      <c r="F78" s="752">
        <v>0</v>
      </c>
    </row>
    <row r="79" spans="1:9" ht="20.100000000000001" customHeight="1" thickBot="1">
      <c r="A79" s="736"/>
      <c r="B79" s="741"/>
      <c r="C79" s="753" t="s">
        <v>623</v>
      </c>
      <c r="D79" s="754">
        <v>1062</v>
      </c>
      <c r="E79" s="755">
        <v>0</v>
      </c>
      <c r="F79" s="756">
        <v>0</v>
      </c>
    </row>
    <row r="80" spans="1:9">
      <c r="B80" s="757"/>
    </row>
    <row r="110" spans="2:2">
      <c r="B110" s="159">
        <v>0</v>
      </c>
    </row>
  </sheetData>
  <mergeCells count="38">
    <mergeCell ref="B69:B70"/>
    <mergeCell ref="D69:D70"/>
    <mergeCell ref="E69:E70"/>
    <mergeCell ref="F69:F70"/>
    <mergeCell ref="B71:B72"/>
    <mergeCell ref="D71:D72"/>
    <mergeCell ref="E71:E72"/>
    <mergeCell ref="F71:F72"/>
    <mergeCell ref="B60:B61"/>
    <mergeCell ref="D60:D61"/>
    <mergeCell ref="E60:E61"/>
    <mergeCell ref="F60:F61"/>
    <mergeCell ref="B62:B63"/>
    <mergeCell ref="D62:D63"/>
    <mergeCell ref="E62:E63"/>
    <mergeCell ref="F62:F63"/>
    <mergeCell ref="B52:B53"/>
    <mergeCell ref="D52:D53"/>
    <mergeCell ref="E52:E53"/>
    <mergeCell ref="F52:F53"/>
    <mergeCell ref="B54:B55"/>
    <mergeCell ref="D54:D55"/>
    <mergeCell ref="E54:E55"/>
    <mergeCell ref="F54:F55"/>
    <mergeCell ref="B34:B35"/>
    <mergeCell ref="D34:D35"/>
    <mergeCell ref="E34:E35"/>
    <mergeCell ref="F34:F35"/>
    <mergeCell ref="B40:B41"/>
    <mergeCell ref="D40:D41"/>
    <mergeCell ref="E40:E41"/>
    <mergeCell ref="F40:F41"/>
    <mergeCell ref="B2:F2"/>
    <mergeCell ref="B3:F3"/>
    <mergeCell ref="B7:B8"/>
    <mergeCell ref="D7:D8"/>
    <mergeCell ref="E7:E8"/>
    <mergeCell ref="F7:F8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B1:M110"/>
  <sheetViews>
    <sheetView showGridLines="0" zoomScale="115" zoomScaleNormal="115" workbookViewId="0">
      <selection activeCell="C17" sqref="C17:C18"/>
    </sheetView>
  </sheetViews>
  <sheetFormatPr defaultColWidth="9.109375" defaultRowHeight="13.2"/>
  <cols>
    <col min="1" max="1" width="3.6640625" style="162" customWidth="1"/>
    <col min="2" max="2" width="9.109375" style="162"/>
    <col min="3" max="13" width="12.6640625" style="162" customWidth="1"/>
    <col min="14" max="16384" width="9.109375" style="162"/>
  </cols>
  <sheetData>
    <row r="1" spans="2:13">
      <c r="J1" s="163" t="s">
        <v>858</v>
      </c>
    </row>
    <row r="2" spans="2:13" ht="21.75" customHeight="1">
      <c r="B2" s="1209" t="s">
        <v>225</v>
      </c>
      <c r="C2" s="1209"/>
      <c r="D2" s="1209"/>
      <c r="E2" s="1209"/>
      <c r="F2" s="1209"/>
      <c r="G2" s="1209"/>
      <c r="H2" s="1209"/>
      <c r="I2" s="1209"/>
      <c r="J2" s="1209"/>
      <c r="K2" s="183"/>
      <c r="L2" s="183"/>
    </row>
    <row r="3" spans="2:13" ht="14.4" thickBot="1">
      <c r="B3" s="152"/>
      <c r="C3" s="184"/>
      <c r="D3" s="184"/>
      <c r="E3" s="184"/>
      <c r="F3" s="184"/>
      <c r="G3" s="152"/>
      <c r="H3" s="152"/>
      <c r="I3" s="152"/>
      <c r="J3" s="164" t="s">
        <v>31</v>
      </c>
      <c r="K3" s="185"/>
      <c r="L3" s="186"/>
      <c r="M3" s="179"/>
    </row>
    <row r="4" spans="2:13" ht="30" customHeight="1">
      <c r="B4" s="1461" t="s">
        <v>219</v>
      </c>
      <c r="C4" s="1460" t="s">
        <v>966</v>
      </c>
      <c r="D4" s="1458"/>
      <c r="E4" s="1458"/>
      <c r="F4" s="1459"/>
      <c r="G4" s="1458" t="s">
        <v>967</v>
      </c>
      <c r="H4" s="1458"/>
      <c r="I4" s="1458"/>
      <c r="J4" s="1459"/>
      <c r="K4" s="187"/>
      <c r="L4" s="187"/>
      <c r="M4" s="179"/>
    </row>
    <row r="5" spans="2:13" ht="30" customHeight="1" thickBot="1">
      <c r="B5" s="1438"/>
      <c r="C5" s="188" t="s">
        <v>223</v>
      </c>
      <c r="D5" s="189" t="s">
        <v>185</v>
      </c>
      <c r="E5" s="189" t="s">
        <v>221</v>
      </c>
      <c r="F5" s="190" t="s">
        <v>222</v>
      </c>
      <c r="G5" s="188" t="s">
        <v>223</v>
      </c>
      <c r="H5" s="189" t="s">
        <v>185</v>
      </c>
      <c r="I5" s="189" t="s">
        <v>221</v>
      </c>
      <c r="J5" s="190" t="s">
        <v>222</v>
      </c>
      <c r="K5" s="191"/>
      <c r="L5" s="191"/>
      <c r="M5" s="179"/>
    </row>
    <row r="6" spans="2:13" ht="14.4" thickBot="1">
      <c r="B6" s="156"/>
      <c r="C6" s="192" t="s">
        <v>224</v>
      </c>
      <c r="D6" s="193">
        <v>1</v>
      </c>
      <c r="E6" s="193">
        <v>2</v>
      </c>
      <c r="F6" s="194">
        <v>3</v>
      </c>
      <c r="G6" s="192" t="s">
        <v>224</v>
      </c>
      <c r="H6" s="193">
        <v>1</v>
      </c>
      <c r="I6" s="193">
        <v>2</v>
      </c>
      <c r="J6" s="194">
        <v>3</v>
      </c>
      <c r="K6" s="191"/>
      <c r="L6" s="191"/>
      <c r="M6" s="179"/>
    </row>
    <row r="7" spans="2:13" ht="13.8">
      <c r="B7" s="195" t="s">
        <v>79</v>
      </c>
      <c r="C7" s="196">
        <f>D7+(E7*F7)</f>
        <v>0</v>
      </c>
      <c r="D7" s="197"/>
      <c r="E7" s="198"/>
      <c r="F7" s="199"/>
      <c r="G7" s="196">
        <f>H7+(I7*J7)</f>
        <v>0</v>
      </c>
      <c r="H7" s="197"/>
      <c r="I7" s="198"/>
      <c r="J7" s="199"/>
      <c r="K7" s="200"/>
      <c r="L7" s="200"/>
      <c r="M7" s="179"/>
    </row>
    <row r="8" spans="2:13" ht="13.8">
      <c r="B8" s="201" t="s">
        <v>80</v>
      </c>
      <c r="C8" s="196">
        <f t="shared" ref="C8:C18" si="0">D8+(E8*F8)</f>
        <v>0</v>
      </c>
      <c r="D8" s="167"/>
      <c r="E8" s="202"/>
      <c r="F8" s="203"/>
      <c r="G8" s="170">
        <f t="shared" ref="G8:G18" si="1">H8+(I8*J8)</f>
        <v>0</v>
      </c>
      <c r="H8" s="167"/>
      <c r="I8" s="202"/>
      <c r="J8" s="203"/>
      <c r="K8" s="200"/>
      <c r="L8" s="200"/>
      <c r="M8" s="179"/>
    </row>
    <row r="9" spans="2:13" ht="13.8">
      <c r="B9" s="201" t="s">
        <v>81</v>
      </c>
      <c r="C9" s="196">
        <f t="shared" si="0"/>
        <v>0</v>
      </c>
      <c r="D9" s="167"/>
      <c r="E9" s="202"/>
      <c r="F9" s="203"/>
      <c r="G9" s="170">
        <f t="shared" si="1"/>
        <v>0</v>
      </c>
      <c r="H9" s="167"/>
      <c r="I9" s="202"/>
      <c r="J9" s="203"/>
      <c r="K9" s="200"/>
      <c r="L9" s="200"/>
      <c r="M9" s="179"/>
    </row>
    <row r="10" spans="2:13" ht="13.8">
      <c r="B10" s="201" t="s">
        <v>82</v>
      </c>
      <c r="C10" s="196">
        <f t="shared" si="0"/>
        <v>0</v>
      </c>
      <c r="D10" s="440"/>
      <c r="E10" s="202"/>
      <c r="F10" s="203"/>
      <c r="G10" s="170">
        <f t="shared" si="1"/>
        <v>0</v>
      </c>
      <c r="H10" s="440"/>
      <c r="I10" s="202"/>
      <c r="J10" s="203"/>
      <c r="K10" s="200"/>
      <c r="L10" s="200"/>
      <c r="M10" s="179"/>
    </row>
    <row r="11" spans="2:13" ht="13.8">
      <c r="B11" s="201" t="s">
        <v>83</v>
      </c>
      <c r="C11" s="196">
        <f t="shared" si="0"/>
        <v>0</v>
      </c>
      <c r="D11" s="167"/>
      <c r="E11" s="202"/>
      <c r="F11" s="203"/>
      <c r="G11" s="170">
        <f t="shared" si="1"/>
        <v>0</v>
      </c>
      <c r="H11" s="167"/>
      <c r="I11" s="202"/>
      <c r="J11" s="203"/>
      <c r="K11" s="200"/>
      <c r="L11" s="200"/>
      <c r="M11" s="179"/>
    </row>
    <row r="12" spans="2:13" ht="13.8">
      <c r="B12" s="201" t="s">
        <v>84</v>
      </c>
      <c r="C12" s="196">
        <f t="shared" si="0"/>
        <v>0</v>
      </c>
      <c r="D12" s="167"/>
      <c r="E12" s="202"/>
      <c r="F12" s="203"/>
      <c r="G12" s="170">
        <f t="shared" si="1"/>
        <v>0</v>
      </c>
      <c r="H12" s="167"/>
      <c r="I12" s="202"/>
      <c r="J12" s="203"/>
      <c r="K12" s="200"/>
      <c r="L12" s="200"/>
      <c r="M12" s="179"/>
    </row>
    <row r="13" spans="2:13" ht="13.8">
      <c r="B13" s="201" t="s">
        <v>85</v>
      </c>
      <c r="C13" s="196">
        <f t="shared" si="0"/>
        <v>0</v>
      </c>
      <c r="D13" s="167"/>
      <c r="E13" s="202"/>
      <c r="F13" s="203"/>
      <c r="G13" s="170">
        <f t="shared" si="1"/>
        <v>0</v>
      </c>
      <c r="H13" s="167"/>
      <c r="I13" s="202"/>
      <c r="J13" s="203"/>
      <c r="K13" s="200"/>
      <c r="L13" s="200"/>
      <c r="M13" s="179"/>
    </row>
    <row r="14" spans="2:13" ht="13.8">
      <c r="B14" s="201" t="s">
        <v>86</v>
      </c>
      <c r="C14" s="196">
        <f t="shared" si="0"/>
        <v>0</v>
      </c>
      <c r="D14" s="167"/>
      <c r="E14" s="202"/>
      <c r="F14" s="203"/>
      <c r="G14" s="170">
        <f t="shared" si="1"/>
        <v>0</v>
      </c>
      <c r="H14" s="167"/>
      <c r="I14" s="202"/>
      <c r="J14" s="203"/>
      <c r="K14" s="200"/>
      <c r="L14" s="200"/>
      <c r="M14" s="179"/>
    </row>
    <row r="15" spans="2:13" ht="13.8">
      <c r="B15" s="201" t="s">
        <v>87</v>
      </c>
      <c r="C15" s="196">
        <f t="shared" si="0"/>
        <v>0</v>
      </c>
      <c r="D15" s="440"/>
      <c r="E15" s="202"/>
      <c r="F15" s="203"/>
      <c r="G15" s="170">
        <f t="shared" si="1"/>
        <v>0</v>
      </c>
      <c r="H15" s="440"/>
      <c r="I15" s="202"/>
      <c r="J15" s="203"/>
      <c r="K15" s="200"/>
      <c r="L15" s="200"/>
      <c r="M15" s="179"/>
    </row>
    <row r="16" spans="2:13" ht="13.8">
      <c r="B16" s="201" t="s">
        <v>88</v>
      </c>
      <c r="C16" s="196">
        <f t="shared" si="0"/>
        <v>0</v>
      </c>
      <c r="D16" s="167"/>
      <c r="E16" s="202"/>
      <c r="F16" s="203"/>
      <c r="G16" s="170">
        <f t="shared" si="1"/>
        <v>0</v>
      </c>
      <c r="H16" s="167"/>
      <c r="I16" s="202"/>
      <c r="J16" s="203"/>
      <c r="K16" s="200"/>
      <c r="L16" s="200"/>
      <c r="M16" s="179"/>
    </row>
    <row r="17" spans="2:13" ht="13.8">
      <c r="B17" s="201" t="s">
        <v>89</v>
      </c>
      <c r="C17" s="196">
        <f t="shared" si="0"/>
        <v>0</v>
      </c>
      <c r="D17" s="167"/>
      <c r="E17" s="202"/>
      <c r="F17" s="203"/>
      <c r="G17" s="170">
        <f t="shared" si="1"/>
        <v>0</v>
      </c>
      <c r="H17" s="167"/>
      <c r="I17" s="202"/>
      <c r="J17" s="203"/>
      <c r="K17" s="200"/>
      <c r="L17" s="200"/>
      <c r="M17" s="179"/>
    </row>
    <row r="18" spans="2:13" ht="14.4" thickBot="1">
      <c r="B18" s="204" t="s">
        <v>90</v>
      </c>
      <c r="C18" s="196">
        <f t="shared" si="0"/>
        <v>0</v>
      </c>
      <c r="D18" s="172"/>
      <c r="E18" s="205"/>
      <c r="F18" s="206"/>
      <c r="G18" s="173">
        <f t="shared" si="1"/>
        <v>0</v>
      </c>
      <c r="H18" s="172"/>
      <c r="I18" s="205"/>
      <c r="J18" s="206"/>
      <c r="K18" s="200"/>
      <c r="L18" s="200"/>
      <c r="M18" s="179"/>
    </row>
    <row r="19" spans="2:13" ht="14.4" thickBot="1">
      <c r="B19" s="207" t="s">
        <v>11</v>
      </c>
      <c r="C19" s="208">
        <f>SUM(C7:C18)</f>
        <v>0</v>
      </c>
      <c r="D19" s="209"/>
      <c r="E19" s="209"/>
      <c r="F19" s="210"/>
      <c r="G19" s="208">
        <f>SUM(G7:G18)</f>
        <v>0</v>
      </c>
      <c r="H19" s="209"/>
      <c r="I19" s="209"/>
      <c r="J19" s="210"/>
      <c r="K19" s="200"/>
      <c r="L19" s="200"/>
      <c r="M19" s="179"/>
    </row>
    <row r="20" spans="2:13" ht="14.4" thickBot="1">
      <c r="B20" s="211" t="s">
        <v>91</v>
      </c>
      <c r="C20" s="212"/>
      <c r="D20" s="213"/>
      <c r="E20" s="213"/>
      <c r="F20" s="214"/>
      <c r="G20" s="212"/>
      <c r="H20" s="213"/>
      <c r="I20" s="213"/>
      <c r="J20" s="214"/>
      <c r="K20" s="200"/>
      <c r="L20" s="200"/>
      <c r="M20" s="179"/>
    </row>
    <row r="21" spans="2:13">
      <c r="B21" s="215"/>
      <c r="C21" s="215"/>
      <c r="D21" s="215"/>
      <c r="E21" s="215"/>
      <c r="F21" s="215"/>
      <c r="G21" s="215"/>
      <c r="H21" s="215"/>
      <c r="I21" s="215"/>
      <c r="J21" s="215"/>
    </row>
    <row r="22" spans="2:13">
      <c r="B22" s="215"/>
      <c r="C22" s="215"/>
      <c r="D22" s="215"/>
      <c r="E22" s="215"/>
      <c r="F22" s="215"/>
      <c r="G22" s="215"/>
      <c r="H22" s="215"/>
      <c r="I22" s="215"/>
      <c r="J22" s="430"/>
    </row>
    <row r="23" spans="2:13">
      <c r="B23" s="215"/>
      <c r="C23" s="215"/>
      <c r="D23" s="215"/>
      <c r="E23" s="215"/>
      <c r="F23" s="215"/>
      <c r="G23" s="215"/>
      <c r="H23" s="450"/>
      <c r="I23" s="215"/>
      <c r="J23" s="215"/>
    </row>
    <row r="24" spans="2:13" ht="20.25" customHeight="1">
      <c r="B24" s="1209" t="s">
        <v>226</v>
      </c>
      <c r="C24" s="1209"/>
      <c r="D24" s="1209"/>
      <c r="E24" s="1209"/>
      <c r="F24" s="1209"/>
      <c r="G24" s="1209"/>
      <c r="H24" s="1209"/>
      <c r="I24" s="1209"/>
      <c r="J24" s="1209"/>
      <c r="K24" s="216"/>
      <c r="L24" s="217"/>
    </row>
    <row r="25" spans="2:13" ht="14.4" thickBot="1">
      <c r="B25" s="218"/>
      <c r="C25" s="219"/>
      <c r="D25" s="219"/>
      <c r="E25" s="219"/>
      <c r="F25" s="219"/>
      <c r="G25" s="218"/>
      <c r="H25" s="220"/>
      <c r="I25" s="220"/>
      <c r="J25" s="221" t="s">
        <v>31</v>
      </c>
      <c r="K25" s="152"/>
      <c r="L25" s="186"/>
    </row>
    <row r="26" spans="2:13" ht="30" customHeight="1">
      <c r="B26" s="1442" t="s">
        <v>219</v>
      </c>
      <c r="C26" s="1457" t="s">
        <v>968</v>
      </c>
      <c r="D26" s="1458"/>
      <c r="E26" s="1458"/>
      <c r="F26" s="1459"/>
      <c r="G26" s="1460" t="s">
        <v>969</v>
      </c>
      <c r="H26" s="1458"/>
      <c r="I26" s="1458"/>
      <c r="J26" s="1459"/>
    </row>
    <row r="27" spans="2:13" ht="30" customHeight="1" thickBot="1">
      <c r="B27" s="1456"/>
      <c r="C27" s="189" t="s">
        <v>223</v>
      </c>
      <c r="D27" s="189" t="s">
        <v>185</v>
      </c>
      <c r="E27" s="189" t="s">
        <v>221</v>
      </c>
      <c r="F27" s="190" t="s">
        <v>222</v>
      </c>
      <c r="G27" s="188" t="s">
        <v>223</v>
      </c>
      <c r="H27" s="189" t="s">
        <v>185</v>
      </c>
      <c r="I27" s="189" t="s">
        <v>221</v>
      </c>
      <c r="J27" s="190" t="s">
        <v>222</v>
      </c>
    </row>
    <row r="28" spans="2:13" ht="14.4" thickBot="1">
      <c r="B28" s="222"/>
      <c r="C28" s="193" t="s">
        <v>224</v>
      </c>
      <c r="D28" s="436">
        <v>1</v>
      </c>
      <c r="E28" s="193">
        <v>2</v>
      </c>
      <c r="F28" s="194">
        <v>3</v>
      </c>
      <c r="G28" s="192" t="s">
        <v>224</v>
      </c>
      <c r="H28" s="436">
        <v>1</v>
      </c>
      <c r="I28" s="193">
        <v>2</v>
      </c>
      <c r="J28" s="194">
        <v>3</v>
      </c>
    </row>
    <row r="29" spans="2:13" ht="13.8">
      <c r="B29" s="223" t="s">
        <v>79</v>
      </c>
      <c r="C29" s="197">
        <f>D29+(E29*F29)</f>
        <v>0</v>
      </c>
      <c r="D29" s="197"/>
      <c r="E29" s="198"/>
      <c r="F29" s="199"/>
      <c r="G29" s="196">
        <f>H29+(I29*J29)</f>
        <v>0</v>
      </c>
      <c r="H29" s="197"/>
      <c r="I29" s="198"/>
      <c r="J29" s="199"/>
    </row>
    <row r="30" spans="2:13" ht="13.8">
      <c r="B30" s="224" t="s">
        <v>80</v>
      </c>
      <c r="C30" s="167">
        <f t="shared" ref="C30:C40" si="2">D30+(E30*F30)</f>
        <v>0</v>
      </c>
      <c r="D30" s="167"/>
      <c r="E30" s="202"/>
      <c r="F30" s="202"/>
      <c r="G30" s="166">
        <f t="shared" ref="G30:G40" si="3">H30+(I30*J30)</f>
        <v>0</v>
      </c>
      <c r="H30" s="167"/>
      <c r="I30" s="202"/>
      <c r="J30" s="203"/>
    </row>
    <row r="31" spans="2:13" ht="13.8">
      <c r="B31" s="224" t="s">
        <v>81</v>
      </c>
      <c r="C31" s="167">
        <f t="shared" si="2"/>
        <v>0</v>
      </c>
      <c r="D31" s="167"/>
      <c r="E31" s="202"/>
      <c r="F31" s="202"/>
      <c r="G31" s="166">
        <f t="shared" si="3"/>
        <v>0</v>
      </c>
      <c r="H31" s="167"/>
      <c r="I31" s="202"/>
      <c r="J31" s="203"/>
    </row>
    <row r="32" spans="2:13" ht="13.8">
      <c r="B32" s="224" t="s">
        <v>82</v>
      </c>
      <c r="C32" s="167">
        <f t="shared" si="2"/>
        <v>0</v>
      </c>
      <c r="D32" s="167"/>
      <c r="E32" s="202"/>
      <c r="F32" s="202"/>
      <c r="G32" s="166">
        <f t="shared" si="3"/>
        <v>0</v>
      </c>
      <c r="H32" s="167"/>
      <c r="I32" s="202"/>
      <c r="J32" s="203"/>
    </row>
    <row r="33" spans="2:10" ht="13.8">
      <c r="B33" s="224" t="s">
        <v>83</v>
      </c>
      <c r="C33" s="167">
        <f t="shared" si="2"/>
        <v>0</v>
      </c>
      <c r="D33" s="167"/>
      <c r="E33" s="202"/>
      <c r="F33" s="202"/>
      <c r="G33" s="166">
        <f t="shared" si="3"/>
        <v>0</v>
      </c>
      <c r="H33" s="167"/>
      <c r="I33" s="202"/>
      <c r="J33" s="203"/>
    </row>
    <row r="34" spans="2:10" ht="13.8">
      <c r="B34" s="224" t="s">
        <v>84</v>
      </c>
      <c r="C34" s="167">
        <f t="shared" si="2"/>
        <v>0</v>
      </c>
      <c r="D34" s="167"/>
      <c r="E34" s="202"/>
      <c r="F34" s="202"/>
      <c r="G34" s="166">
        <f t="shared" si="3"/>
        <v>0</v>
      </c>
      <c r="H34" s="167"/>
      <c r="I34" s="202"/>
      <c r="J34" s="203"/>
    </row>
    <row r="35" spans="2:10" ht="13.8">
      <c r="B35" s="224" t="s">
        <v>85</v>
      </c>
      <c r="C35" s="167">
        <f t="shared" si="2"/>
        <v>0</v>
      </c>
      <c r="D35" s="167"/>
      <c r="E35" s="202"/>
      <c r="F35" s="202"/>
      <c r="G35" s="166">
        <f t="shared" si="3"/>
        <v>0</v>
      </c>
      <c r="H35" s="167"/>
      <c r="I35" s="202"/>
      <c r="J35" s="203"/>
    </row>
    <row r="36" spans="2:10" ht="13.8">
      <c r="B36" s="224" t="s">
        <v>86</v>
      </c>
      <c r="C36" s="167">
        <f t="shared" si="2"/>
        <v>0</v>
      </c>
      <c r="D36" s="167"/>
      <c r="E36" s="202"/>
      <c r="F36" s="202"/>
      <c r="G36" s="166">
        <f t="shared" si="3"/>
        <v>0</v>
      </c>
      <c r="H36" s="167"/>
      <c r="I36" s="202"/>
      <c r="J36" s="203"/>
    </row>
    <row r="37" spans="2:10" ht="13.8">
      <c r="B37" s="224" t="s">
        <v>87</v>
      </c>
      <c r="C37" s="167">
        <f t="shared" si="2"/>
        <v>0</v>
      </c>
      <c r="D37" s="167"/>
      <c r="E37" s="202"/>
      <c r="F37" s="202"/>
      <c r="G37" s="166">
        <f t="shared" si="3"/>
        <v>0</v>
      </c>
      <c r="H37" s="167"/>
      <c r="I37" s="202"/>
      <c r="J37" s="203"/>
    </row>
    <row r="38" spans="2:10" ht="13.8">
      <c r="B38" s="224" t="s">
        <v>88</v>
      </c>
      <c r="C38" s="167">
        <f t="shared" si="2"/>
        <v>0</v>
      </c>
      <c r="D38" s="167"/>
      <c r="E38" s="202"/>
      <c r="F38" s="202"/>
      <c r="G38" s="166">
        <f t="shared" si="3"/>
        <v>0</v>
      </c>
      <c r="H38" s="167"/>
      <c r="I38" s="202"/>
      <c r="J38" s="203"/>
    </row>
    <row r="39" spans="2:10" ht="13.8">
      <c r="B39" s="224" t="s">
        <v>89</v>
      </c>
      <c r="C39" s="167">
        <f t="shared" si="2"/>
        <v>0</v>
      </c>
      <c r="D39" s="167"/>
      <c r="E39" s="202"/>
      <c r="F39" s="202"/>
      <c r="G39" s="166">
        <f t="shared" si="3"/>
        <v>0</v>
      </c>
      <c r="H39" s="167"/>
      <c r="I39" s="202"/>
      <c r="J39" s="203"/>
    </row>
    <row r="40" spans="2:10" ht="14.4" thickBot="1">
      <c r="B40" s="225" t="s">
        <v>90</v>
      </c>
      <c r="C40" s="172">
        <f t="shared" si="2"/>
        <v>0</v>
      </c>
      <c r="D40" s="172"/>
      <c r="E40" s="205"/>
      <c r="F40" s="205"/>
      <c r="G40" s="171">
        <f t="shared" si="3"/>
        <v>0</v>
      </c>
      <c r="H40" s="172"/>
      <c r="I40" s="205"/>
      <c r="J40" s="206"/>
    </row>
    <row r="41" spans="2:10" ht="13.8" thickBot="1">
      <c r="B41" s="226" t="s">
        <v>11</v>
      </c>
      <c r="C41" s="209">
        <f>SUM(C29:C40)</f>
        <v>0</v>
      </c>
      <c r="D41" s="209"/>
      <c r="E41" s="209"/>
      <c r="F41" s="209"/>
      <c r="G41" s="227">
        <f>SUM(G29:G40)</f>
        <v>0</v>
      </c>
      <c r="H41" s="209"/>
      <c r="I41" s="209"/>
      <c r="J41" s="210"/>
    </row>
    <row r="42" spans="2:10" ht="13.8" thickBot="1">
      <c r="B42" s="228" t="s">
        <v>91</v>
      </c>
      <c r="C42" s="213"/>
      <c r="D42" s="213"/>
      <c r="E42" s="213"/>
      <c r="F42" s="213"/>
      <c r="G42" s="229"/>
      <c r="H42" s="213"/>
      <c r="I42" s="213"/>
      <c r="J42" s="214"/>
    </row>
    <row r="51" spans="11:11">
      <c r="K51" s="162" t="s">
        <v>321</v>
      </c>
    </row>
    <row r="110" spans="2:2">
      <c r="B110" s="159">
        <v>0</v>
      </c>
    </row>
  </sheetData>
  <mergeCells count="8">
    <mergeCell ref="B26:B27"/>
    <mergeCell ref="C26:F26"/>
    <mergeCell ref="G26:J26"/>
    <mergeCell ref="B2:J2"/>
    <mergeCell ref="B4:B5"/>
    <mergeCell ref="C4:F4"/>
    <mergeCell ref="G4:J4"/>
    <mergeCell ref="B24:J24"/>
  </mergeCells>
  <printOptions horizontalCentered="1"/>
  <pageMargins left="0.35433070866141736" right="0.35433070866141736" top="0.98425196850393704" bottom="0.98425196850393704" header="0.51181102362204722" footer="0.51181102362204722"/>
  <pageSetup scale="8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2:T110"/>
  <sheetViews>
    <sheetView showGridLines="0" zoomScale="85" zoomScaleNormal="85" workbookViewId="0">
      <selection activeCell="C17" sqref="C17:C18"/>
    </sheetView>
  </sheetViews>
  <sheetFormatPr defaultColWidth="9.109375" defaultRowHeight="15"/>
  <cols>
    <col min="1" max="1" width="29.6640625" style="108" customWidth="1"/>
    <col min="2" max="2" width="30.33203125" style="108" customWidth="1"/>
    <col min="3" max="3" width="16" style="108" customWidth="1"/>
    <col min="4" max="4" width="13" style="108" customWidth="1"/>
    <col min="5" max="5" width="25.33203125" style="108" customWidth="1"/>
    <col min="6" max="6" width="25.109375" style="108" customWidth="1"/>
    <col min="7" max="12" width="13.6640625" style="108" customWidth="1"/>
    <col min="13" max="13" width="26.6640625" style="108" customWidth="1"/>
    <col min="14" max="14" width="26.44140625" style="108" customWidth="1"/>
    <col min="15" max="15" width="24.109375" style="108" customWidth="1"/>
    <col min="16" max="16" width="26.6640625" style="108" customWidth="1"/>
    <col min="17" max="20" width="12.33203125" style="108" customWidth="1"/>
    <col min="21" max="16384" width="9.109375" style="108"/>
  </cols>
  <sheetData>
    <row r="2" spans="1:20" ht="15.6">
      <c r="P2" s="109" t="s">
        <v>324</v>
      </c>
      <c r="T2" s="308"/>
    </row>
    <row r="5" spans="1:20" ht="15.6">
      <c r="A5" s="1220" t="s">
        <v>236</v>
      </c>
      <c r="B5" s="1220"/>
      <c r="C5" s="1220"/>
      <c r="D5" s="1220"/>
      <c r="E5" s="1220"/>
      <c r="F5" s="1220"/>
      <c r="G5" s="1220"/>
      <c r="H5" s="1220"/>
      <c r="I5" s="1220"/>
      <c r="J5" s="1220"/>
      <c r="K5" s="1220"/>
      <c r="L5" s="1220"/>
      <c r="M5" s="1220"/>
      <c r="N5" s="1220"/>
      <c r="O5" s="1220"/>
      <c r="P5" s="1220"/>
      <c r="Q5" s="309"/>
      <c r="R5" s="309"/>
      <c r="S5" s="309"/>
      <c r="T5" s="309"/>
    </row>
    <row r="6" spans="1:20" ht="16.2" thickBot="1">
      <c r="C6" s="309"/>
      <c r="D6" s="309"/>
      <c r="E6" s="309"/>
      <c r="F6" s="309"/>
      <c r="P6" s="308"/>
    </row>
    <row r="7" spans="1:20" ht="35.25" customHeight="1">
      <c r="A7" s="1473" t="s">
        <v>237</v>
      </c>
      <c r="B7" s="1475" t="s">
        <v>238</v>
      </c>
      <c r="C7" s="1465" t="s">
        <v>239</v>
      </c>
      <c r="D7" s="310" t="s">
        <v>240</v>
      </c>
      <c r="E7" s="1465" t="s">
        <v>725</v>
      </c>
      <c r="F7" s="1465" t="s">
        <v>829</v>
      </c>
      <c r="G7" s="1465" t="s">
        <v>241</v>
      </c>
      <c r="H7" s="1465" t="s">
        <v>242</v>
      </c>
      <c r="I7" s="1465" t="s">
        <v>243</v>
      </c>
      <c r="J7" s="1465" t="s">
        <v>860</v>
      </c>
      <c r="K7" s="1465" t="s">
        <v>244</v>
      </c>
      <c r="L7" s="1465" t="s">
        <v>861</v>
      </c>
      <c r="M7" s="1467" t="s">
        <v>862</v>
      </c>
      <c r="N7" s="1468"/>
      <c r="O7" s="1469" t="s">
        <v>830</v>
      </c>
      <c r="P7" s="1471" t="s">
        <v>831</v>
      </c>
    </row>
    <row r="8" spans="1:20" ht="42.75" customHeight="1" thickBot="1">
      <c r="A8" s="1474"/>
      <c r="B8" s="1476"/>
      <c r="C8" s="1466"/>
      <c r="D8" s="311" t="s">
        <v>245</v>
      </c>
      <c r="E8" s="1466"/>
      <c r="F8" s="1466"/>
      <c r="G8" s="1466"/>
      <c r="H8" s="1466"/>
      <c r="I8" s="1466"/>
      <c r="J8" s="1466"/>
      <c r="K8" s="1466"/>
      <c r="L8" s="1466"/>
      <c r="M8" s="312" t="s">
        <v>863</v>
      </c>
      <c r="N8" s="312" t="s">
        <v>246</v>
      </c>
      <c r="O8" s="1470"/>
      <c r="P8" s="1472"/>
    </row>
    <row r="9" spans="1:20" ht="20.100000000000001" customHeight="1">
      <c r="A9" s="313" t="s">
        <v>247</v>
      </c>
      <c r="B9" s="314"/>
      <c r="C9" s="315"/>
      <c r="D9" s="315"/>
      <c r="E9" s="198"/>
      <c r="F9" s="198"/>
      <c r="G9" s="316"/>
      <c r="H9" s="316"/>
      <c r="I9" s="316"/>
      <c r="J9" s="316"/>
      <c r="K9" s="316"/>
      <c r="L9" s="316"/>
      <c r="M9" s="198"/>
      <c r="N9" s="317"/>
      <c r="O9" s="198"/>
      <c r="P9" s="199"/>
    </row>
    <row r="10" spans="1:20" ht="20.100000000000001" customHeight="1">
      <c r="A10" s="318" t="s">
        <v>248</v>
      </c>
      <c r="B10" s="319"/>
      <c r="C10" s="320"/>
      <c r="D10" s="439"/>
      <c r="E10" s="202"/>
      <c r="F10" s="321"/>
      <c r="G10" s="320"/>
      <c r="H10" s="439"/>
      <c r="I10" s="320"/>
      <c r="J10" s="320"/>
      <c r="K10" s="320"/>
      <c r="L10" s="320"/>
      <c r="M10" s="307"/>
      <c r="N10" s="321"/>
      <c r="O10" s="202"/>
      <c r="P10" s="203"/>
    </row>
    <row r="11" spans="1:20" ht="20.100000000000001" customHeight="1">
      <c r="A11" s="318" t="s">
        <v>248</v>
      </c>
      <c r="B11" s="319"/>
      <c r="C11" s="320"/>
      <c r="D11" s="320"/>
      <c r="E11" s="202"/>
      <c r="F11" s="321"/>
      <c r="G11" s="320"/>
      <c r="H11" s="320"/>
      <c r="I11" s="320"/>
      <c r="J11" s="320"/>
      <c r="K11" s="320"/>
      <c r="L11" s="320"/>
      <c r="M11" s="307"/>
      <c r="N11" s="321"/>
      <c r="O11" s="202"/>
      <c r="P11" s="203"/>
    </row>
    <row r="12" spans="1:20" ht="20.100000000000001" customHeight="1">
      <c r="A12" s="318" t="s">
        <v>248</v>
      </c>
      <c r="B12" s="319"/>
      <c r="C12" s="320"/>
      <c r="D12" s="320"/>
      <c r="E12" s="202"/>
      <c r="F12" s="321"/>
      <c r="G12" s="320"/>
      <c r="H12" s="320"/>
      <c r="I12" s="320"/>
      <c r="J12" s="320"/>
      <c r="K12" s="320"/>
      <c r="L12" s="320"/>
      <c r="M12" s="307"/>
      <c r="N12" s="321"/>
      <c r="O12" s="202"/>
      <c r="P12" s="203"/>
    </row>
    <row r="13" spans="1:20" ht="20.100000000000001" customHeight="1">
      <c r="A13" s="318" t="s">
        <v>248</v>
      </c>
      <c r="B13" s="319"/>
      <c r="C13" s="320"/>
      <c r="D13" s="320"/>
      <c r="E13" s="202"/>
      <c r="F13" s="321"/>
      <c r="G13" s="320"/>
      <c r="H13" s="320"/>
      <c r="I13" s="320"/>
      <c r="J13" s="320"/>
      <c r="K13" s="320"/>
      <c r="L13" s="320"/>
      <c r="M13" s="307"/>
      <c r="N13" s="321"/>
      <c r="O13" s="202"/>
      <c r="P13" s="203"/>
    </row>
    <row r="14" spans="1:20" ht="20.100000000000001" customHeight="1">
      <c r="A14" s="318" t="s">
        <v>248</v>
      </c>
      <c r="B14" s="319"/>
      <c r="C14" s="320"/>
      <c r="D14" s="320"/>
      <c r="E14" s="202"/>
      <c r="F14" s="321"/>
      <c r="G14" s="320"/>
      <c r="H14" s="320"/>
      <c r="I14" s="320"/>
      <c r="J14" s="320"/>
      <c r="K14" s="320"/>
      <c r="L14" s="320"/>
      <c r="M14" s="307"/>
      <c r="N14" s="321"/>
      <c r="O14" s="202"/>
      <c r="P14" s="203"/>
    </row>
    <row r="15" spans="1:20" ht="20.100000000000001" customHeight="1">
      <c r="A15" s="322" t="s">
        <v>249</v>
      </c>
      <c r="B15" s="319"/>
      <c r="C15" s="320"/>
      <c r="D15" s="439"/>
      <c r="E15" s="202"/>
      <c r="F15" s="321"/>
      <c r="G15" s="320"/>
      <c r="H15" s="439"/>
      <c r="I15" s="320"/>
      <c r="J15" s="202"/>
      <c r="K15" s="320"/>
      <c r="L15" s="320"/>
      <c r="M15" s="307"/>
      <c r="N15" s="321"/>
      <c r="O15" s="202"/>
      <c r="P15" s="203"/>
    </row>
    <row r="16" spans="1:20" ht="20.100000000000001" customHeight="1">
      <c r="A16" s="318" t="s">
        <v>248</v>
      </c>
      <c r="B16" s="319"/>
      <c r="C16" s="320"/>
      <c r="D16" s="320"/>
      <c r="E16" s="202"/>
      <c r="F16" s="321"/>
      <c r="G16" s="320"/>
      <c r="H16" s="320"/>
      <c r="I16" s="320"/>
      <c r="J16" s="320"/>
      <c r="K16" s="320"/>
      <c r="L16" s="320"/>
      <c r="M16" s="307"/>
      <c r="N16" s="321"/>
      <c r="O16" s="202"/>
      <c r="P16" s="203"/>
    </row>
    <row r="17" spans="1:16" ht="20.100000000000001" customHeight="1">
      <c r="A17" s="318" t="s">
        <v>248</v>
      </c>
      <c r="B17" s="319"/>
      <c r="C17" s="320"/>
      <c r="D17" s="320"/>
      <c r="E17" s="202"/>
      <c r="F17" s="321"/>
      <c r="G17" s="320"/>
      <c r="H17" s="320"/>
      <c r="I17" s="320"/>
      <c r="J17" s="320"/>
      <c r="K17" s="320"/>
      <c r="L17" s="320"/>
      <c r="M17" s="307"/>
      <c r="N17" s="321"/>
      <c r="O17" s="202"/>
      <c r="P17" s="203"/>
    </row>
    <row r="18" spans="1:16" ht="20.100000000000001" customHeight="1">
      <c r="A18" s="318" t="s">
        <v>248</v>
      </c>
      <c r="B18" s="319"/>
      <c r="C18" s="320"/>
      <c r="D18" s="320"/>
      <c r="E18" s="202"/>
      <c r="F18" s="321"/>
      <c r="G18" s="320"/>
      <c r="H18" s="320"/>
      <c r="I18" s="320"/>
      <c r="J18" s="320"/>
      <c r="K18" s="320"/>
      <c r="L18" s="320"/>
      <c r="M18" s="307"/>
      <c r="N18" s="321"/>
      <c r="O18" s="202"/>
      <c r="P18" s="203"/>
    </row>
    <row r="19" spans="1:16" ht="20.100000000000001" customHeight="1">
      <c r="A19" s="318" t="s">
        <v>248</v>
      </c>
      <c r="B19" s="319"/>
      <c r="C19" s="320"/>
      <c r="D19" s="320"/>
      <c r="E19" s="202"/>
      <c r="F19" s="321"/>
      <c r="G19" s="320"/>
      <c r="H19" s="320"/>
      <c r="I19" s="320"/>
      <c r="J19" s="320"/>
      <c r="K19" s="320"/>
      <c r="L19" s="320"/>
      <c r="M19" s="307"/>
      <c r="N19" s="321"/>
      <c r="O19" s="202"/>
      <c r="P19" s="203"/>
    </row>
    <row r="20" spans="1:16" ht="20.100000000000001" customHeight="1" thickBot="1">
      <c r="A20" s="323" t="s">
        <v>248</v>
      </c>
      <c r="B20" s="324"/>
      <c r="C20" s="325"/>
      <c r="D20" s="325"/>
      <c r="E20" s="302"/>
      <c r="F20" s="326"/>
      <c r="G20" s="325"/>
      <c r="H20" s="325"/>
      <c r="I20" s="325"/>
      <c r="J20" s="325"/>
      <c r="K20" s="325"/>
      <c r="L20" s="325"/>
      <c r="M20" s="327"/>
      <c r="N20" s="205"/>
      <c r="O20" s="205"/>
      <c r="P20" s="206"/>
    </row>
    <row r="21" spans="1:16" ht="20.100000000000001" customHeight="1" thickBot="1">
      <c r="A21" s="1462" t="s">
        <v>250</v>
      </c>
      <c r="B21" s="1463"/>
      <c r="C21" s="1463"/>
      <c r="D21" s="1464"/>
      <c r="E21" s="328"/>
      <c r="F21" s="329"/>
      <c r="G21" s="330"/>
      <c r="H21" s="331"/>
      <c r="I21" s="331"/>
      <c r="J21" s="331"/>
      <c r="K21" s="331"/>
      <c r="L21" s="332"/>
      <c r="M21" s="333"/>
      <c r="N21" s="334"/>
      <c r="O21" s="328"/>
      <c r="P21" s="329"/>
    </row>
    <row r="22" spans="1:16" ht="20.100000000000001" customHeight="1" thickBot="1">
      <c r="A22" s="1462" t="s">
        <v>251</v>
      </c>
      <c r="B22" s="1463"/>
      <c r="C22" s="1463"/>
      <c r="D22" s="1464"/>
      <c r="E22" s="335"/>
      <c r="F22" s="336"/>
      <c r="G22" s="220"/>
      <c r="H22" s="220"/>
      <c r="I22" s="220"/>
      <c r="J22" s="429"/>
      <c r="K22" s="220"/>
      <c r="L22" s="220"/>
      <c r="M22" s="220"/>
      <c r="N22" s="337"/>
      <c r="O22" s="338"/>
      <c r="P22" s="339"/>
    </row>
    <row r="23" spans="1:16" ht="20.100000000000001" customHeight="1" thickBot="1">
      <c r="A23" s="1462" t="s">
        <v>252</v>
      </c>
      <c r="B23" s="1463"/>
      <c r="C23" s="1463"/>
      <c r="D23" s="1464"/>
      <c r="E23" s="340"/>
      <c r="F23" s="341"/>
      <c r="G23" s="220"/>
      <c r="H23" s="449"/>
      <c r="I23" s="220"/>
      <c r="J23" s="220"/>
      <c r="K23" s="220"/>
      <c r="L23" s="220"/>
      <c r="M23" s="220"/>
      <c r="N23" s="337"/>
      <c r="O23" s="342"/>
      <c r="P23" s="343"/>
    </row>
    <row r="24" spans="1:16">
      <c r="G24" s="110"/>
      <c r="H24" s="110"/>
      <c r="I24" s="110"/>
      <c r="J24" s="110"/>
      <c r="K24" s="110"/>
      <c r="L24" s="110"/>
    </row>
    <row r="25" spans="1:16">
      <c r="A25" s="344"/>
      <c r="B25" s="344"/>
      <c r="G25" s="110"/>
      <c r="H25" s="110"/>
      <c r="I25" s="110"/>
      <c r="J25" s="110"/>
      <c r="K25" s="110"/>
      <c r="L25" s="110"/>
    </row>
    <row r="26" spans="1:16">
      <c r="G26" s="110"/>
      <c r="H26" s="110"/>
      <c r="I26" s="110"/>
      <c r="J26" s="110"/>
      <c r="K26" s="110"/>
      <c r="L26" s="110"/>
    </row>
    <row r="28" spans="1:16" ht="15.6">
      <c r="D28" s="113"/>
      <c r="H28" s="113"/>
    </row>
    <row r="110" spans="1:1">
      <c r="A110" s="159">
        <v>0</v>
      </c>
    </row>
  </sheetData>
  <mergeCells count="18">
    <mergeCell ref="O7:O8"/>
    <mergeCell ref="P7:P8"/>
    <mergeCell ref="A21:D21"/>
    <mergeCell ref="A5:P5"/>
    <mergeCell ref="A7:A8"/>
    <mergeCell ref="B7:B8"/>
    <mergeCell ref="C7:C8"/>
    <mergeCell ref="E7:E8"/>
    <mergeCell ref="F7:F8"/>
    <mergeCell ref="G7:G8"/>
    <mergeCell ref="H7:H8"/>
    <mergeCell ref="I7:I8"/>
    <mergeCell ref="J7:J8"/>
    <mergeCell ref="A22:D22"/>
    <mergeCell ref="A23:D23"/>
    <mergeCell ref="K7:K8"/>
    <mergeCell ref="L7:L8"/>
    <mergeCell ref="M7:N7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J75"/>
  <sheetViews>
    <sheetView showGridLines="0" topLeftCell="A61" workbookViewId="0">
      <selection activeCell="C17" sqref="C17:C18"/>
    </sheetView>
  </sheetViews>
  <sheetFormatPr defaultColWidth="9.109375" defaultRowHeight="15"/>
  <cols>
    <col min="1" max="1" width="5.6640625" style="933" customWidth="1"/>
    <col min="2" max="2" width="12.6640625" style="933" customWidth="1"/>
    <col min="3" max="3" width="40.33203125" style="933" customWidth="1"/>
    <col min="4" max="4" width="13.44140625" style="933" customWidth="1"/>
    <col min="5" max="8" width="14.6640625" style="933" customWidth="1"/>
    <col min="9" max="10" width="9.109375" style="943"/>
    <col min="11" max="16384" width="9.109375" style="933"/>
  </cols>
  <sheetData>
    <row r="1" spans="1:8" ht="15.6">
      <c r="D1" s="1477"/>
      <c r="E1" s="1477"/>
      <c r="F1" s="1477"/>
      <c r="G1" s="1477"/>
    </row>
    <row r="3" spans="1:8" ht="15" customHeight="1">
      <c r="B3" s="1478" t="s">
        <v>348</v>
      </c>
      <c r="C3" s="1478"/>
      <c r="D3" s="1478"/>
      <c r="E3" s="1478"/>
      <c r="F3" s="1478"/>
      <c r="G3" s="1478"/>
      <c r="H3" s="1093" t="s">
        <v>326</v>
      </c>
    </row>
    <row r="4" spans="1:8" ht="15.6" thickBot="1">
      <c r="B4" s="934"/>
      <c r="C4" s="934"/>
      <c r="D4" s="935"/>
      <c r="E4" s="934"/>
      <c r="F4" s="934"/>
      <c r="H4" s="936" t="s">
        <v>31</v>
      </c>
    </row>
    <row r="5" spans="1:8" ht="30" customHeight="1" thickBot="1">
      <c r="B5" s="1072" t="s">
        <v>2</v>
      </c>
      <c r="C5" s="937" t="s">
        <v>67</v>
      </c>
      <c r="D5" s="1092" t="s">
        <v>972</v>
      </c>
      <c r="E5" s="938" t="s">
        <v>929</v>
      </c>
      <c r="F5" s="938" t="s">
        <v>918</v>
      </c>
      <c r="G5" s="938" t="s">
        <v>930</v>
      </c>
      <c r="H5" s="939" t="s">
        <v>920</v>
      </c>
    </row>
    <row r="6" spans="1:8" ht="15" customHeight="1" thickBot="1">
      <c r="A6" s="940"/>
      <c r="B6" s="1073"/>
      <c r="C6" s="1483" t="s">
        <v>20</v>
      </c>
      <c r="D6" s="1483"/>
      <c r="E6" s="1483"/>
      <c r="F6" s="1483"/>
      <c r="G6" s="1483"/>
      <c r="H6" s="1484"/>
    </row>
    <row r="7" spans="1:8" ht="30" customHeight="1">
      <c r="B7" s="1074" t="s">
        <v>68</v>
      </c>
      <c r="C7" s="1011" t="s">
        <v>790</v>
      </c>
      <c r="D7" s="1008">
        <v>42704685</v>
      </c>
      <c r="E7" s="1016">
        <f t="shared" ref="E7:E16" si="0">+H7/4</f>
        <v>15000000</v>
      </c>
      <c r="F7" s="1016">
        <f t="shared" ref="F7:F15" si="1">+E7*2</f>
        <v>30000000</v>
      </c>
      <c r="G7" s="1016">
        <f t="shared" ref="G7:G15" si="2">+E7+F7</f>
        <v>45000000</v>
      </c>
      <c r="H7" s="1019">
        <v>60000000</v>
      </c>
    </row>
    <row r="8" spans="1:8" ht="35.4" customHeight="1">
      <c r="B8" s="1075" t="s">
        <v>69</v>
      </c>
      <c r="C8" s="1012" t="s">
        <v>791</v>
      </c>
      <c r="D8" s="1009">
        <v>7427410</v>
      </c>
      <c r="E8" s="1017">
        <f t="shared" si="0"/>
        <v>3000000</v>
      </c>
      <c r="F8" s="1017">
        <f t="shared" si="1"/>
        <v>6000000</v>
      </c>
      <c r="G8" s="1017">
        <f t="shared" si="2"/>
        <v>9000000</v>
      </c>
      <c r="H8" s="1014">
        <v>12000000</v>
      </c>
    </row>
    <row r="9" spans="1:8" ht="30" customHeight="1">
      <c r="B9" s="1075" t="s">
        <v>70</v>
      </c>
      <c r="C9" s="1013" t="s">
        <v>792</v>
      </c>
      <c r="D9" s="1009">
        <v>173600</v>
      </c>
      <c r="E9" s="1017">
        <f t="shared" si="0"/>
        <v>1000000</v>
      </c>
      <c r="F9" s="1017">
        <f t="shared" si="1"/>
        <v>2000000</v>
      </c>
      <c r="G9" s="1017">
        <f t="shared" si="2"/>
        <v>3000000</v>
      </c>
      <c r="H9" s="1014">
        <v>4000000</v>
      </c>
    </row>
    <row r="10" spans="1:8" ht="30" customHeight="1">
      <c r="B10" s="1075" t="s">
        <v>71</v>
      </c>
      <c r="C10" s="1012" t="s">
        <v>793</v>
      </c>
      <c r="D10" s="1009">
        <v>3486193</v>
      </c>
      <c r="E10" s="1017">
        <f t="shared" si="0"/>
        <v>1125000</v>
      </c>
      <c r="F10" s="1017">
        <f t="shared" si="1"/>
        <v>2250000</v>
      </c>
      <c r="G10" s="1017">
        <f t="shared" si="2"/>
        <v>3375000</v>
      </c>
      <c r="H10" s="1014">
        <v>4500000</v>
      </c>
    </row>
    <row r="11" spans="1:8" ht="30" customHeight="1">
      <c r="B11" s="1075" t="s">
        <v>72</v>
      </c>
      <c r="C11" s="1012" t="s">
        <v>794</v>
      </c>
      <c r="D11" s="1009">
        <v>860748</v>
      </c>
      <c r="E11" s="1017">
        <f t="shared" si="0"/>
        <v>247500</v>
      </c>
      <c r="F11" s="1017">
        <f t="shared" si="1"/>
        <v>495000</v>
      </c>
      <c r="G11" s="1017">
        <f t="shared" si="2"/>
        <v>742500</v>
      </c>
      <c r="H11" s="1014">
        <v>990000</v>
      </c>
    </row>
    <row r="12" spans="1:8" ht="30" customHeight="1">
      <c r="B12" s="1075" t="s">
        <v>73</v>
      </c>
      <c r="C12" s="1013" t="s">
        <v>795</v>
      </c>
      <c r="D12" s="1009">
        <v>934861</v>
      </c>
      <c r="E12" s="1017">
        <f t="shared" si="0"/>
        <v>750000</v>
      </c>
      <c r="F12" s="1017">
        <f t="shared" si="1"/>
        <v>1500000</v>
      </c>
      <c r="G12" s="1017">
        <f t="shared" si="2"/>
        <v>2250000</v>
      </c>
      <c r="H12" s="1014">
        <v>3000000</v>
      </c>
    </row>
    <row r="13" spans="1:8" ht="30" customHeight="1">
      <c r="B13" s="1075" t="s">
        <v>74</v>
      </c>
      <c r="C13" s="1013" t="s">
        <v>796</v>
      </c>
      <c r="D13" s="1009">
        <v>157094</v>
      </c>
      <c r="E13" s="1017">
        <f t="shared" si="0"/>
        <v>240000</v>
      </c>
      <c r="F13" s="1017">
        <f t="shared" si="1"/>
        <v>480000</v>
      </c>
      <c r="G13" s="1017">
        <f t="shared" si="2"/>
        <v>720000</v>
      </c>
      <c r="H13" s="1014">
        <v>960000</v>
      </c>
    </row>
    <row r="14" spans="1:8" ht="30" customHeight="1">
      <c r="B14" s="1075" t="s">
        <v>75</v>
      </c>
      <c r="C14" s="1013" t="s">
        <v>797</v>
      </c>
      <c r="D14" s="1009">
        <v>8906002</v>
      </c>
      <c r="E14" s="1017">
        <f t="shared" si="0"/>
        <v>2250000</v>
      </c>
      <c r="F14" s="1017">
        <f t="shared" si="1"/>
        <v>4500000</v>
      </c>
      <c r="G14" s="1017">
        <f t="shared" si="2"/>
        <v>6750000</v>
      </c>
      <c r="H14" s="1014">
        <v>9000000</v>
      </c>
    </row>
    <row r="15" spans="1:8" ht="30" customHeight="1">
      <c r="B15" s="1075" t="s">
        <v>35</v>
      </c>
      <c r="C15" s="1013" t="s">
        <v>886</v>
      </c>
      <c r="D15" s="1009">
        <v>108680</v>
      </c>
      <c r="E15" s="1017">
        <f t="shared" si="0"/>
        <v>225000</v>
      </c>
      <c r="F15" s="1017">
        <f t="shared" si="1"/>
        <v>450000</v>
      </c>
      <c r="G15" s="1017">
        <f t="shared" si="2"/>
        <v>675000</v>
      </c>
      <c r="H15" s="1014">
        <v>900000</v>
      </c>
    </row>
    <row r="16" spans="1:8" ht="30" customHeight="1">
      <c r="B16" s="1075" t="s">
        <v>798</v>
      </c>
      <c r="C16" s="1013" t="s">
        <v>799</v>
      </c>
      <c r="D16" s="1009">
        <v>350000</v>
      </c>
      <c r="E16" s="1017">
        <f t="shared" si="0"/>
        <v>100000</v>
      </c>
      <c r="F16" s="1017">
        <v>100000</v>
      </c>
      <c r="G16" s="1017">
        <v>100000</v>
      </c>
      <c r="H16" s="1014">
        <v>400000</v>
      </c>
    </row>
    <row r="17" spans="2:8" ht="38.4" customHeight="1">
      <c r="B17" s="1075" t="s">
        <v>800</v>
      </c>
      <c r="C17" s="1012" t="s">
        <v>887</v>
      </c>
      <c r="D17" s="1009">
        <v>435992</v>
      </c>
      <c r="E17" s="1017">
        <f t="shared" ref="E17:E29" si="3">+H17/4</f>
        <v>245000</v>
      </c>
      <c r="F17" s="1017">
        <f t="shared" ref="F17:F29" si="4">+E17*2</f>
        <v>490000</v>
      </c>
      <c r="G17" s="1017">
        <f t="shared" ref="G17:G29" si="5">+E17+F17</f>
        <v>735000</v>
      </c>
      <c r="H17" s="1014">
        <v>980000</v>
      </c>
    </row>
    <row r="18" spans="2:8" ht="30" customHeight="1">
      <c r="B18" s="1075" t="s">
        <v>801</v>
      </c>
      <c r="C18" s="1013" t="s">
        <v>833</v>
      </c>
      <c r="D18" s="1009">
        <v>249336</v>
      </c>
      <c r="E18" s="1017">
        <f t="shared" si="3"/>
        <v>75000</v>
      </c>
      <c r="F18" s="1017">
        <f t="shared" si="4"/>
        <v>150000</v>
      </c>
      <c r="G18" s="1017">
        <f t="shared" si="5"/>
        <v>225000</v>
      </c>
      <c r="H18" s="1014">
        <v>300000</v>
      </c>
    </row>
    <row r="19" spans="2:8" ht="30" customHeight="1">
      <c r="B19" s="1075" t="s">
        <v>812</v>
      </c>
      <c r="C19" s="1013" t="s">
        <v>888</v>
      </c>
      <c r="D19" s="1009">
        <v>168838</v>
      </c>
      <c r="E19" s="1017">
        <f t="shared" si="3"/>
        <v>125000</v>
      </c>
      <c r="F19" s="1017">
        <f t="shared" si="4"/>
        <v>250000</v>
      </c>
      <c r="G19" s="1017">
        <f t="shared" si="5"/>
        <v>375000</v>
      </c>
      <c r="H19" s="1014">
        <v>500000</v>
      </c>
    </row>
    <row r="20" spans="2:8" ht="30" customHeight="1">
      <c r="B20" s="1075" t="s">
        <v>814</v>
      </c>
      <c r="C20" s="1013" t="s">
        <v>889</v>
      </c>
      <c r="D20" s="1009">
        <v>161018</v>
      </c>
      <c r="E20" s="1017">
        <f t="shared" si="3"/>
        <v>75000</v>
      </c>
      <c r="F20" s="1017">
        <f t="shared" si="4"/>
        <v>150000</v>
      </c>
      <c r="G20" s="1017">
        <f t="shared" si="5"/>
        <v>225000</v>
      </c>
      <c r="H20" s="1020">
        <v>300000</v>
      </c>
    </row>
    <row r="21" spans="2:8" ht="30" customHeight="1">
      <c r="B21" s="1075" t="s">
        <v>816</v>
      </c>
      <c r="C21" s="1013" t="s">
        <v>890</v>
      </c>
      <c r="D21" s="1009">
        <v>190425</v>
      </c>
      <c r="E21" s="1017">
        <f t="shared" si="3"/>
        <v>125000</v>
      </c>
      <c r="F21" s="1017">
        <f t="shared" si="4"/>
        <v>250000</v>
      </c>
      <c r="G21" s="1017">
        <f t="shared" si="5"/>
        <v>375000</v>
      </c>
      <c r="H21" s="1020">
        <v>500000</v>
      </c>
    </row>
    <row r="22" spans="2:8" ht="30" customHeight="1">
      <c r="B22" s="1075" t="s">
        <v>817</v>
      </c>
      <c r="C22" s="1013" t="s">
        <v>891</v>
      </c>
      <c r="D22" s="1009">
        <v>438080</v>
      </c>
      <c r="E22" s="1017">
        <f t="shared" si="3"/>
        <v>125000</v>
      </c>
      <c r="F22" s="1017">
        <f t="shared" si="4"/>
        <v>250000</v>
      </c>
      <c r="G22" s="1017">
        <f t="shared" si="5"/>
        <v>375000</v>
      </c>
      <c r="H22" s="1014">
        <v>500000</v>
      </c>
    </row>
    <row r="23" spans="2:8" ht="35.4" customHeight="1">
      <c r="B23" s="1075" t="s">
        <v>892</v>
      </c>
      <c r="C23" s="1012" t="s">
        <v>993</v>
      </c>
      <c r="D23" s="1009">
        <v>522850</v>
      </c>
      <c r="E23" s="1017">
        <f t="shared" si="3"/>
        <v>150000</v>
      </c>
      <c r="F23" s="1017">
        <f t="shared" si="4"/>
        <v>300000</v>
      </c>
      <c r="G23" s="1017">
        <f t="shared" si="5"/>
        <v>450000</v>
      </c>
      <c r="H23" s="1014">
        <v>600000</v>
      </c>
    </row>
    <row r="24" spans="2:8" ht="30" customHeight="1">
      <c r="B24" s="1075" t="s">
        <v>894</v>
      </c>
      <c r="C24" s="1013" t="s">
        <v>896</v>
      </c>
      <c r="D24" s="1009">
        <v>502559</v>
      </c>
      <c r="E24" s="1017">
        <f t="shared" si="3"/>
        <v>200000</v>
      </c>
      <c r="F24" s="1017">
        <f t="shared" si="4"/>
        <v>400000</v>
      </c>
      <c r="G24" s="1017">
        <f t="shared" si="5"/>
        <v>600000</v>
      </c>
      <c r="H24" s="1014">
        <v>800000</v>
      </c>
    </row>
    <row r="25" spans="2:8" ht="37.200000000000003" customHeight="1">
      <c r="B25" s="1075" t="s">
        <v>895</v>
      </c>
      <c r="C25" s="1012" t="s">
        <v>976</v>
      </c>
      <c r="D25" s="1009">
        <v>436000</v>
      </c>
      <c r="E25" s="1017">
        <f t="shared" si="3"/>
        <v>125000</v>
      </c>
      <c r="F25" s="1017">
        <f t="shared" si="4"/>
        <v>250000</v>
      </c>
      <c r="G25" s="1017">
        <f t="shared" si="5"/>
        <v>375000</v>
      </c>
      <c r="H25" s="1014">
        <v>500000</v>
      </c>
    </row>
    <row r="26" spans="2:8" ht="30" customHeight="1">
      <c r="B26" s="1075" t="s">
        <v>897</v>
      </c>
      <c r="C26" s="1013" t="s">
        <v>899</v>
      </c>
      <c r="D26" s="1009">
        <v>60000</v>
      </c>
      <c r="E26" s="1017">
        <f t="shared" si="3"/>
        <v>125000</v>
      </c>
      <c r="F26" s="1017">
        <f t="shared" si="4"/>
        <v>250000</v>
      </c>
      <c r="G26" s="1017">
        <f t="shared" si="5"/>
        <v>375000</v>
      </c>
      <c r="H26" s="1014">
        <v>500000</v>
      </c>
    </row>
    <row r="27" spans="2:8" ht="30" customHeight="1">
      <c r="B27" s="1075" t="s">
        <v>898</v>
      </c>
      <c r="C27" s="1013" t="s">
        <v>893</v>
      </c>
      <c r="D27" s="1009">
        <v>313950</v>
      </c>
      <c r="E27" s="1017">
        <f t="shared" si="3"/>
        <v>100000</v>
      </c>
      <c r="F27" s="1017">
        <f t="shared" si="4"/>
        <v>200000</v>
      </c>
      <c r="G27" s="1017">
        <f t="shared" si="5"/>
        <v>300000</v>
      </c>
      <c r="H27" s="1014">
        <v>400000</v>
      </c>
    </row>
    <row r="28" spans="2:8" ht="34.200000000000003" customHeight="1">
      <c r="B28" s="1075" t="s">
        <v>900</v>
      </c>
      <c r="C28" s="1012" t="s">
        <v>834</v>
      </c>
      <c r="D28" s="1009">
        <v>237000</v>
      </c>
      <c r="E28" s="1017">
        <f t="shared" si="3"/>
        <v>750000</v>
      </c>
      <c r="F28" s="1017">
        <f t="shared" si="4"/>
        <v>1500000</v>
      </c>
      <c r="G28" s="1017">
        <f t="shared" si="5"/>
        <v>2250000</v>
      </c>
      <c r="H28" s="1014">
        <v>3000000</v>
      </c>
    </row>
    <row r="29" spans="2:8" ht="30" customHeight="1">
      <c r="B29" s="1075" t="s">
        <v>904</v>
      </c>
      <c r="C29" s="1012" t="s">
        <v>992</v>
      </c>
      <c r="D29" s="1009">
        <v>236000</v>
      </c>
      <c r="E29" s="1017">
        <f t="shared" si="3"/>
        <v>75000</v>
      </c>
      <c r="F29" s="1017">
        <f t="shared" si="4"/>
        <v>150000</v>
      </c>
      <c r="G29" s="1017">
        <f t="shared" si="5"/>
        <v>225000</v>
      </c>
      <c r="H29" s="1014">
        <v>300000</v>
      </c>
    </row>
    <row r="30" spans="2:8" ht="30" customHeight="1">
      <c r="B30" s="1075" t="s">
        <v>906</v>
      </c>
      <c r="C30" s="1012" t="s">
        <v>999</v>
      </c>
      <c r="D30" s="1009">
        <v>290000</v>
      </c>
      <c r="E30" s="1017">
        <v>0</v>
      </c>
      <c r="F30" s="1018">
        <v>0</v>
      </c>
      <c r="G30" s="1018">
        <v>0</v>
      </c>
      <c r="H30" s="1014">
        <v>350000</v>
      </c>
    </row>
    <row r="31" spans="2:8" ht="30" customHeight="1">
      <c r="B31" s="1075" t="s">
        <v>908</v>
      </c>
      <c r="C31" s="1012" t="s">
        <v>1000</v>
      </c>
      <c r="D31" s="1009">
        <v>99620</v>
      </c>
      <c r="E31" s="1017">
        <f>+H31/4</f>
        <v>37500</v>
      </c>
      <c r="F31" s="1018">
        <f>+E31+E31</f>
        <v>75000</v>
      </c>
      <c r="G31" s="1018">
        <f>+E31+F31</f>
        <v>112500</v>
      </c>
      <c r="H31" s="1014">
        <v>150000</v>
      </c>
    </row>
    <row r="32" spans="2:8" ht="36.6" customHeight="1" thickBot="1">
      <c r="B32" s="1077" t="s">
        <v>1003</v>
      </c>
      <c r="C32" s="1026" t="s">
        <v>1001</v>
      </c>
      <c r="D32" s="1010">
        <v>0</v>
      </c>
      <c r="E32" s="1080">
        <f>+H32/4</f>
        <v>125000</v>
      </c>
      <c r="F32" s="1081">
        <f>+E32+E32</f>
        <v>250000</v>
      </c>
      <c r="G32" s="1081">
        <v>500000</v>
      </c>
      <c r="H32" s="1015">
        <v>500000</v>
      </c>
    </row>
    <row r="33" spans="1:8" ht="19.95" customHeight="1" thickBot="1">
      <c r="B33" s="1487" t="s">
        <v>255</v>
      </c>
      <c r="C33" s="1488"/>
      <c r="D33" s="1082">
        <f>SUM(D7:D32)</f>
        <v>69450941</v>
      </c>
      <c r="E33" s="1082">
        <f>SUM(E7:E32)</f>
        <v>26395000</v>
      </c>
      <c r="F33" s="1082">
        <f>SUM(F7:F32)</f>
        <v>52690000</v>
      </c>
      <c r="G33" s="1082">
        <f>SUM(G7:G32)</f>
        <v>79110000</v>
      </c>
      <c r="H33" s="1046">
        <f>SUM(H7:H32)</f>
        <v>105930000</v>
      </c>
    </row>
    <row r="34" spans="1:8" ht="15" customHeight="1" thickBot="1">
      <c r="A34" s="940"/>
      <c r="B34" s="1076"/>
      <c r="C34" s="1479" t="s">
        <v>21</v>
      </c>
      <c r="D34" s="1479"/>
      <c r="E34" s="1479"/>
      <c r="F34" s="1479"/>
      <c r="G34" s="1479"/>
      <c r="H34" s="1480"/>
    </row>
    <row r="35" spans="1:8" ht="30" customHeight="1">
      <c r="A35" s="940"/>
      <c r="B35" s="1074" t="s">
        <v>68</v>
      </c>
      <c r="C35" s="1027" t="s">
        <v>802</v>
      </c>
      <c r="D35" s="1008">
        <v>821250</v>
      </c>
      <c r="E35" s="1006">
        <f>+H35/4</f>
        <v>325000</v>
      </c>
      <c r="F35" s="1006">
        <f>+E35*2</f>
        <v>650000</v>
      </c>
      <c r="G35" s="1006">
        <f>+E35+F35</f>
        <v>975000</v>
      </c>
      <c r="H35" s="1021">
        <v>1300000</v>
      </c>
    </row>
    <row r="36" spans="1:8" ht="30" customHeight="1">
      <c r="B36" s="1075" t="s">
        <v>69</v>
      </c>
      <c r="C36" s="1012" t="s">
        <v>803</v>
      </c>
      <c r="D36" s="1009">
        <v>605776</v>
      </c>
      <c r="E36" s="1007">
        <f>+H36/4</f>
        <v>175000</v>
      </c>
      <c r="F36" s="1007">
        <f>+E36*2</f>
        <v>350000</v>
      </c>
      <c r="G36" s="1007">
        <f>+E36+F36</f>
        <v>525000</v>
      </c>
      <c r="H36" s="1014">
        <v>700000</v>
      </c>
    </row>
    <row r="37" spans="1:8" ht="30" customHeight="1">
      <c r="B37" s="1075" t="s">
        <v>70</v>
      </c>
      <c r="C37" s="1012" t="s">
        <v>901</v>
      </c>
      <c r="D37" s="1009">
        <v>3338250</v>
      </c>
      <c r="E37" s="1007">
        <f t="shared" ref="E37:E53" si="6">+H37/4</f>
        <v>1500000</v>
      </c>
      <c r="F37" s="1007">
        <f t="shared" ref="F37:F69" si="7">+E37*2</f>
        <v>3000000</v>
      </c>
      <c r="G37" s="1007">
        <f t="shared" ref="G37:G53" si="8">+E37+F37</f>
        <v>4500000</v>
      </c>
      <c r="H37" s="1014">
        <v>6000000</v>
      </c>
    </row>
    <row r="38" spans="1:8" ht="30" customHeight="1">
      <c r="B38" s="1075" t="s">
        <v>71</v>
      </c>
      <c r="C38" s="1013" t="s">
        <v>804</v>
      </c>
      <c r="D38" s="1009">
        <v>3481300</v>
      </c>
      <c r="E38" s="1007">
        <f t="shared" si="6"/>
        <v>1000000</v>
      </c>
      <c r="F38" s="1007">
        <f t="shared" si="7"/>
        <v>2000000</v>
      </c>
      <c r="G38" s="1007">
        <f t="shared" si="8"/>
        <v>3000000</v>
      </c>
      <c r="H38" s="1014">
        <v>4000000</v>
      </c>
    </row>
    <row r="39" spans="1:8" ht="35.4" customHeight="1">
      <c r="B39" s="1075" t="s">
        <v>72</v>
      </c>
      <c r="C39" s="1012" t="s">
        <v>805</v>
      </c>
      <c r="D39" s="1009">
        <v>46677154</v>
      </c>
      <c r="E39" s="1007">
        <f t="shared" si="6"/>
        <v>13750000</v>
      </c>
      <c r="F39" s="1007">
        <f t="shared" si="7"/>
        <v>27500000</v>
      </c>
      <c r="G39" s="1007">
        <f t="shared" si="8"/>
        <v>41250000</v>
      </c>
      <c r="H39" s="1014">
        <v>55000000</v>
      </c>
    </row>
    <row r="40" spans="1:8" ht="30" customHeight="1">
      <c r="B40" s="1075" t="s">
        <v>73</v>
      </c>
      <c r="C40" s="1012" t="s">
        <v>806</v>
      </c>
      <c r="D40" s="1009">
        <v>82380</v>
      </c>
      <c r="E40" s="1007">
        <f t="shared" si="6"/>
        <v>37500</v>
      </c>
      <c r="F40" s="1007">
        <f t="shared" si="7"/>
        <v>75000</v>
      </c>
      <c r="G40" s="1007">
        <f t="shared" si="8"/>
        <v>112500</v>
      </c>
      <c r="H40" s="1014">
        <v>150000</v>
      </c>
    </row>
    <row r="41" spans="1:8" ht="30" customHeight="1">
      <c r="B41" s="1075" t="s">
        <v>74</v>
      </c>
      <c r="C41" s="1013" t="s">
        <v>807</v>
      </c>
      <c r="D41" s="1009">
        <v>270594</v>
      </c>
      <c r="E41" s="1007">
        <f t="shared" si="6"/>
        <v>100000</v>
      </c>
      <c r="F41" s="1007">
        <f t="shared" si="7"/>
        <v>200000</v>
      </c>
      <c r="G41" s="1007">
        <f t="shared" si="8"/>
        <v>300000</v>
      </c>
      <c r="H41" s="1014">
        <v>400000</v>
      </c>
    </row>
    <row r="42" spans="1:8" ht="30" customHeight="1">
      <c r="B42" s="1075" t="s">
        <v>75</v>
      </c>
      <c r="C42" s="1013" t="s">
        <v>835</v>
      </c>
      <c r="D42" s="1009">
        <v>146938</v>
      </c>
      <c r="E42" s="1007">
        <f t="shared" si="6"/>
        <v>45000</v>
      </c>
      <c r="F42" s="1007">
        <f t="shared" si="7"/>
        <v>90000</v>
      </c>
      <c r="G42" s="1007">
        <f t="shared" si="8"/>
        <v>135000</v>
      </c>
      <c r="H42" s="1014">
        <v>180000</v>
      </c>
    </row>
    <row r="43" spans="1:8" ht="30" customHeight="1">
      <c r="B43" s="1075" t="s">
        <v>35</v>
      </c>
      <c r="C43" s="1013" t="s">
        <v>808</v>
      </c>
      <c r="D43" s="1009">
        <v>54082</v>
      </c>
      <c r="E43" s="1007">
        <f t="shared" si="6"/>
        <v>25000</v>
      </c>
      <c r="F43" s="1007">
        <f t="shared" si="7"/>
        <v>50000</v>
      </c>
      <c r="G43" s="1007">
        <f t="shared" si="8"/>
        <v>75000</v>
      </c>
      <c r="H43" s="1014">
        <v>100000</v>
      </c>
    </row>
    <row r="44" spans="1:8" ht="30" customHeight="1">
      <c r="B44" s="1075" t="s">
        <v>798</v>
      </c>
      <c r="C44" s="1013" t="s">
        <v>809</v>
      </c>
      <c r="D44" s="1009">
        <v>1087227</v>
      </c>
      <c r="E44" s="1007">
        <f t="shared" si="6"/>
        <v>800000</v>
      </c>
      <c r="F44" s="1007">
        <f t="shared" si="7"/>
        <v>1600000</v>
      </c>
      <c r="G44" s="1007">
        <f t="shared" si="8"/>
        <v>2400000</v>
      </c>
      <c r="H44" s="1014">
        <v>3200000</v>
      </c>
    </row>
    <row r="45" spans="1:8" ht="30" customHeight="1">
      <c r="B45" s="1075" t="s">
        <v>800</v>
      </c>
      <c r="C45" s="1012" t="s">
        <v>810</v>
      </c>
      <c r="D45" s="1009">
        <v>407774</v>
      </c>
      <c r="E45" s="1007">
        <v>300000</v>
      </c>
      <c r="F45" s="1007">
        <v>300000</v>
      </c>
      <c r="G45" s="1007">
        <v>300000</v>
      </c>
      <c r="H45" s="1014">
        <v>500000</v>
      </c>
    </row>
    <row r="46" spans="1:8" ht="30" customHeight="1">
      <c r="B46" s="1075" t="s">
        <v>801</v>
      </c>
      <c r="C46" s="1012" t="s">
        <v>811</v>
      </c>
      <c r="D46" s="1009">
        <v>1358600</v>
      </c>
      <c r="E46" s="1007">
        <f t="shared" si="6"/>
        <v>250000</v>
      </c>
      <c r="F46" s="1007">
        <f t="shared" si="7"/>
        <v>500000</v>
      </c>
      <c r="G46" s="1007">
        <f t="shared" si="8"/>
        <v>750000</v>
      </c>
      <c r="H46" s="1014">
        <v>1000000</v>
      </c>
    </row>
    <row r="47" spans="1:8" ht="30" customHeight="1">
      <c r="B47" s="1075" t="s">
        <v>812</v>
      </c>
      <c r="C47" s="1012" t="s">
        <v>813</v>
      </c>
      <c r="D47" s="1009">
        <v>236406</v>
      </c>
      <c r="E47" s="1007">
        <f t="shared" si="6"/>
        <v>125000</v>
      </c>
      <c r="F47" s="1007">
        <f t="shared" si="7"/>
        <v>250000</v>
      </c>
      <c r="G47" s="1007">
        <f t="shared" si="8"/>
        <v>375000</v>
      </c>
      <c r="H47" s="1014">
        <v>500000</v>
      </c>
    </row>
    <row r="48" spans="1:8" ht="30" customHeight="1">
      <c r="B48" s="1075" t="s">
        <v>814</v>
      </c>
      <c r="C48" s="1012" t="s">
        <v>815</v>
      </c>
      <c r="D48" s="1009">
        <v>719541</v>
      </c>
      <c r="E48" s="1007">
        <f t="shared" si="6"/>
        <v>225000</v>
      </c>
      <c r="F48" s="1007">
        <f t="shared" si="7"/>
        <v>450000</v>
      </c>
      <c r="G48" s="1007">
        <f t="shared" si="8"/>
        <v>675000</v>
      </c>
      <c r="H48" s="1014">
        <v>900000</v>
      </c>
    </row>
    <row r="49" spans="2:8" ht="35.4" customHeight="1">
      <c r="B49" s="1075" t="s">
        <v>816</v>
      </c>
      <c r="C49" s="1012" t="s">
        <v>1002</v>
      </c>
      <c r="D49" s="1009">
        <v>297838</v>
      </c>
      <c r="E49" s="1007">
        <f t="shared" si="6"/>
        <v>100000</v>
      </c>
      <c r="F49" s="1007">
        <f t="shared" si="7"/>
        <v>200000</v>
      </c>
      <c r="G49" s="1007">
        <f t="shared" si="8"/>
        <v>300000</v>
      </c>
      <c r="H49" s="1014">
        <v>400000</v>
      </c>
    </row>
    <row r="50" spans="2:8" ht="30" customHeight="1">
      <c r="B50" s="1075" t="s">
        <v>817</v>
      </c>
      <c r="C50" s="1012" t="s">
        <v>818</v>
      </c>
      <c r="D50" s="1009">
        <v>16300</v>
      </c>
      <c r="E50" s="1007">
        <f t="shared" si="6"/>
        <v>50000</v>
      </c>
      <c r="F50" s="1007">
        <f t="shared" si="7"/>
        <v>100000</v>
      </c>
      <c r="G50" s="1007">
        <f t="shared" si="8"/>
        <v>150000</v>
      </c>
      <c r="H50" s="1014">
        <v>200000</v>
      </c>
    </row>
    <row r="51" spans="2:8" ht="30" customHeight="1">
      <c r="B51" s="1075" t="s">
        <v>892</v>
      </c>
      <c r="C51" s="1012" t="s">
        <v>902</v>
      </c>
      <c r="D51" s="1009">
        <v>738376</v>
      </c>
      <c r="E51" s="1007">
        <f t="shared" si="6"/>
        <v>250000</v>
      </c>
      <c r="F51" s="1007">
        <f t="shared" si="7"/>
        <v>500000</v>
      </c>
      <c r="G51" s="1007">
        <f t="shared" si="8"/>
        <v>750000</v>
      </c>
      <c r="H51" s="1014">
        <v>1000000</v>
      </c>
    </row>
    <row r="52" spans="2:8" ht="30" customHeight="1">
      <c r="B52" s="1075" t="s">
        <v>894</v>
      </c>
      <c r="C52" s="1012" t="s">
        <v>836</v>
      </c>
      <c r="D52" s="1009">
        <v>209301</v>
      </c>
      <c r="E52" s="1007">
        <f t="shared" si="6"/>
        <v>150000</v>
      </c>
      <c r="F52" s="1007">
        <f t="shared" si="7"/>
        <v>300000</v>
      </c>
      <c r="G52" s="1007">
        <f t="shared" si="8"/>
        <v>450000</v>
      </c>
      <c r="H52" s="1014">
        <v>600000</v>
      </c>
    </row>
    <row r="53" spans="2:8" ht="30" customHeight="1">
      <c r="B53" s="1075" t="s">
        <v>895</v>
      </c>
      <c r="C53" s="1012" t="s">
        <v>837</v>
      </c>
      <c r="D53" s="1009">
        <v>89400</v>
      </c>
      <c r="E53" s="1007">
        <f t="shared" si="6"/>
        <v>50000</v>
      </c>
      <c r="F53" s="1007">
        <f t="shared" si="7"/>
        <v>100000</v>
      </c>
      <c r="G53" s="1007">
        <f t="shared" si="8"/>
        <v>150000</v>
      </c>
      <c r="H53" s="1020">
        <v>200000</v>
      </c>
    </row>
    <row r="54" spans="2:8" ht="30" customHeight="1">
      <c r="B54" s="1075" t="s">
        <v>897</v>
      </c>
      <c r="C54" s="1012" t="s">
        <v>838</v>
      </c>
      <c r="D54" s="1009">
        <v>492025</v>
      </c>
      <c r="E54" s="1007">
        <f t="shared" ref="E54:E60" si="9">+H54/4</f>
        <v>125000</v>
      </c>
      <c r="F54" s="1007">
        <f t="shared" si="7"/>
        <v>250000</v>
      </c>
      <c r="G54" s="1007">
        <f t="shared" ref="G54:G69" si="10">+E54+F54</f>
        <v>375000</v>
      </c>
      <c r="H54" s="1014">
        <v>500000</v>
      </c>
    </row>
    <row r="55" spans="2:8" ht="40.200000000000003" customHeight="1">
      <c r="B55" s="1084" t="s">
        <v>898</v>
      </c>
      <c r="C55" s="1083" t="s">
        <v>995</v>
      </c>
      <c r="D55" s="1009">
        <v>310830</v>
      </c>
      <c r="E55" s="1007">
        <f t="shared" si="9"/>
        <v>87500</v>
      </c>
      <c r="F55" s="1007">
        <f t="shared" si="7"/>
        <v>175000</v>
      </c>
      <c r="G55" s="1007">
        <f t="shared" si="10"/>
        <v>262500</v>
      </c>
      <c r="H55" s="1020">
        <v>350000</v>
      </c>
    </row>
    <row r="56" spans="2:8" ht="35.4" customHeight="1">
      <c r="B56" s="1075" t="s">
        <v>900</v>
      </c>
      <c r="C56" s="1012" t="s">
        <v>903</v>
      </c>
      <c r="D56" s="1009">
        <v>364220</v>
      </c>
      <c r="E56" s="1007">
        <f t="shared" si="9"/>
        <v>75000</v>
      </c>
      <c r="F56" s="1007">
        <f t="shared" si="7"/>
        <v>150000</v>
      </c>
      <c r="G56" s="1007">
        <f t="shared" si="10"/>
        <v>225000</v>
      </c>
      <c r="H56" s="1014">
        <v>300000</v>
      </c>
    </row>
    <row r="57" spans="2:8" ht="36" customHeight="1">
      <c r="B57" s="1075" t="s">
        <v>904</v>
      </c>
      <c r="C57" s="1012" t="s">
        <v>905</v>
      </c>
      <c r="D57" s="1009">
        <v>226000</v>
      </c>
      <c r="E57" s="1007">
        <f t="shared" si="9"/>
        <v>75000</v>
      </c>
      <c r="F57" s="1007">
        <f t="shared" si="7"/>
        <v>150000</v>
      </c>
      <c r="G57" s="1007">
        <f t="shared" si="10"/>
        <v>225000</v>
      </c>
      <c r="H57" s="1014">
        <v>300000</v>
      </c>
    </row>
    <row r="58" spans="2:8" ht="32.4" customHeight="1">
      <c r="B58" s="1075" t="s">
        <v>906</v>
      </c>
      <c r="C58" s="1012" t="s">
        <v>907</v>
      </c>
      <c r="D58" s="1009">
        <v>990000</v>
      </c>
      <c r="E58" s="1007">
        <f t="shared" si="9"/>
        <v>247500</v>
      </c>
      <c r="F58" s="1007">
        <f t="shared" si="7"/>
        <v>495000</v>
      </c>
      <c r="G58" s="1007">
        <f t="shared" si="10"/>
        <v>742500</v>
      </c>
      <c r="H58" s="1014">
        <v>990000</v>
      </c>
    </row>
    <row r="59" spans="2:8" ht="30" customHeight="1">
      <c r="B59" s="1075" t="s">
        <v>908</v>
      </c>
      <c r="C59" s="1012" t="s">
        <v>977</v>
      </c>
      <c r="D59" s="1009">
        <v>940000</v>
      </c>
      <c r="E59" s="1007">
        <f t="shared" si="9"/>
        <v>237500</v>
      </c>
      <c r="F59" s="1007">
        <f t="shared" si="7"/>
        <v>475000</v>
      </c>
      <c r="G59" s="1007">
        <f t="shared" si="10"/>
        <v>712500</v>
      </c>
      <c r="H59" s="1014">
        <v>950000</v>
      </c>
    </row>
    <row r="60" spans="2:8" ht="30" customHeight="1">
      <c r="B60" s="1075" t="s">
        <v>1003</v>
      </c>
      <c r="C60" s="1012" t="s">
        <v>994</v>
      </c>
      <c r="D60" s="1009">
        <v>30000</v>
      </c>
      <c r="E60" s="1007">
        <f t="shared" si="9"/>
        <v>12500</v>
      </c>
      <c r="F60" s="1007">
        <f t="shared" si="7"/>
        <v>25000</v>
      </c>
      <c r="G60" s="1007">
        <f t="shared" si="10"/>
        <v>37500</v>
      </c>
      <c r="H60" s="1014">
        <v>50000</v>
      </c>
    </row>
    <row r="61" spans="2:8" ht="30" customHeight="1">
      <c r="B61" s="1075" t="s">
        <v>1004</v>
      </c>
      <c r="C61" s="1012" t="s">
        <v>819</v>
      </c>
      <c r="D61" s="1009">
        <v>2130388</v>
      </c>
      <c r="E61" s="1007">
        <f t="shared" ref="E61:E69" si="11">+H61/4</f>
        <v>625000</v>
      </c>
      <c r="F61" s="1007">
        <f t="shared" si="7"/>
        <v>1250000</v>
      </c>
      <c r="G61" s="1007">
        <f t="shared" si="10"/>
        <v>1875000</v>
      </c>
      <c r="H61" s="1014">
        <v>2500000</v>
      </c>
    </row>
    <row r="62" spans="2:8" ht="34.950000000000003" customHeight="1">
      <c r="B62" s="1075" t="s">
        <v>1005</v>
      </c>
      <c r="C62" s="1012" t="s">
        <v>1013</v>
      </c>
      <c r="D62" s="1009">
        <v>0</v>
      </c>
      <c r="E62" s="1007">
        <f t="shared" si="11"/>
        <v>121250</v>
      </c>
      <c r="F62" s="1007">
        <f t="shared" si="7"/>
        <v>242500</v>
      </c>
      <c r="G62" s="1007">
        <f t="shared" si="10"/>
        <v>363750</v>
      </c>
      <c r="H62" s="1014">
        <v>485000</v>
      </c>
    </row>
    <row r="63" spans="2:8" ht="37.950000000000003" customHeight="1">
      <c r="B63" s="1075" t="s">
        <v>1006</v>
      </c>
      <c r="C63" s="1012" t="s">
        <v>1014</v>
      </c>
      <c r="D63" s="1009">
        <v>7200000</v>
      </c>
      <c r="E63" s="1007">
        <f t="shared" si="11"/>
        <v>1800000</v>
      </c>
      <c r="F63" s="1007">
        <f t="shared" si="7"/>
        <v>3600000</v>
      </c>
      <c r="G63" s="1007">
        <f t="shared" si="10"/>
        <v>5400000</v>
      </c>
      <c r="H63" s="1014">
        <v>7200000</v>
      </c>
    </row>
    <row r="64" spans="2:8" ht="34.950000000000003" customHeight="1">
      <c r="B64" s="1075" t="s">
        <v>1007</v>
      </c>
      <c r="C64" s="1012" t="s">
        <v>1015</v>
      </c>
      <c r="D64" s="1009">
        <v>0</v>
      </c>
      <c r="E64" s="1007">
        <f t="shared" si="11"/>
        <v>1700000</v>
      </c>
      <c r="F64" s="1007">
        <f t="shared" si="7"/>
        <v>3400000</v>
      </c>
      <c r="G64" s="1007">
        <f t="shared" si="10"/>
        <v>5100000</v>
      </c>
      <c r="H64" s="1014">
        <v>6800000</v>
      </c>
    </row>
    <row r="65" spans="1:8" ht="30" customHeight="1">
      <c r="B65" s="1075" t="s">
        <v>1008</v>
      </c>
      <c r="C65" s="1012" t="s">
        <v>1016</v>
      </c>
      <c r="D65" s="1009">
        <v>0</v>
      </c>
      <c r="E65" s="1007">
        <f t="shared" si="11"/>
        <v>37500</v>
      </c>
      <c r="F65" s="1007">
        <f t="shared" si="7"/>
        <v>75000</v>
      </c>
      <c r="G65" s="1007">
        <f t="shared" si="10"/>
        <v>112500</v>
      </c>
      <c r="H65" s="1020">
        <v>150000</v>
      </c>
    </row>
    <row r="66" spans="1:8" ht="35.4" customHeight="1">
      <c r="B66" s="1075" t="s">
        <v>1009</v>
      </c>
      <c r="C66" s="1012" t="s">
        <v>1017</v>
      </c>
      <c r="D66" s="1009">
        <v>0</v>
      </c>
      <c r="E66" s="1007">
        <f t="shared" si="11"/>
        <v>75000</v>
      </c>
      <c r="F66" s="1007">
        <f t="shared" si="7"/>
        <v>150000</v>
      </c>
      <c r="G66" s="1007">
        <f t="shared" si="10"/>
        <v>225000</v>
      </c>
      <c r="H66" s="1020">
        <v>300000</v>
      </c>
    </row>
    <row r="67" spans="1:8" ht="30" customHeight="1">
      <c r="B67" s="1075" t="s">
        <v>1010</v>
      </c>
      <c r="C67" s="1012" t="s">
        <v>1018</v>
      </c>
      <c r="D67" s="1009">
        <v>0</v>
      </c>
      <c r="E67" s="1007">
        <f t="shared" si="11"/>
        <v>245000</v>
      </c>
      <c r="F67" s="1007">
        <f t="shared" si="7"/>
        <v>490000</v>
      </c>
      <c r="G67" s="1007">
        <f t="shared" si="10"/>
        <v>735000</v>
      </c>
      <c r="H67" s="1020">
        <v>980000</v>
      </c>
    </row>
    <row r="68" spans="1:8" ht="34.200000000000003" customHeight="1">
      <c r="B68" s="1075" t="s">
        <v>1011</v>
      </c>
      <c r="C68" s="1012" t="s">
        <v>1019</v>
      </c>
      <c r="D68" s="1009">
        <v>61664</v>
      </c>
      <c r="E68" s="1007">
        <f t="shared" si="11"/>
        <v>25000</v>
      </c>
      <c r="F68" s="1007">
        <f t="shared" si="7"/>
        <v>50000</v>
      </c>
      <c r="G68" s="1007">
        <f t="shared" si="10"/>
        <v>75000</v>
      </c>
      <c r="H68" s="1014">
        <v>100000</v>
      </c>
    </row>
    <row r="69" spans="1:8" ht="36.6" customHeight="1" thickBot="1">
      <c r="B69" s="1075" t="s">
        <v>1012</v>
      </c>
      <c r="C69" s="1012" t="s">
        <v>1020</v>
      </c>
      <c r="D69" s="1009">
        <v>356000</v>
      </c>
      <c r="E69" s="1007">
        <f t="shared" si="11"/>
        <v>100000</v>
      </c>
      <c r="F69" s="1007">
        <f t="shared" si="7"/>
        <v>200000</v>
      </c>
      <c r="G69" s="1007">
        <f t="shared" si="10"/>
        <v>300000</v>
      </c>
      <c r="H69" s="1014">
        <v>400000</v>
      </c>
    </row>
    <row r="70" spans="1:8" ht="19.95" customHeight="1" thickBot="1">
      <c r="B70" s="1090"/>
      <c r="C70" s="1085" t="s">
        <v>253</v>
      </c>
      <c r="D70" s="1091">
        <f>SUM(D35:D69)</f>
        <v>73739614</v>
      </c>
      <c r="E70" s="1091">
        <f>SUM(E35:E69)</f>
        <v>24846250</v>
      </c>
      <c r="F70" s="1091">
        <f>SUM(F35:F69)</f>
        <v>49392500</v>
      </c>
      <c r="G70" s="1091">
        <f>SUM(G35:G69)</f>
        <v>73938750</v>
      </c>
      <c r="H70" s="1091">
        <f>SUM(H35:H69)</f>
        <v>98685000</v>
      </c>
    </row>
    <row r="71" spans="1:8" ht="15" customHeight="1" thickBot="1">
      <c r="B71" s="1078"/>
      <c r="C71" s="1485" t="s">
        <v>22</v>
      </c>
      <c r="D71" s="1485"/>
      <c r="E71" s="1485"/>
      <c r="F71" s="1485"/>
      <c r="G71" s="1485"/>
      <c r="H71" s="1486"/>
    </row>
    <row r="72" spans="1:8" ht="30" customHeight="1" thickBot="1">
      <c r="A72" s="940"/>
      <c r="B72" s="1079" t="s">
        <v>68</v>
      </c>
      <c r="C72" s="1022" t="s">
        <v>839</v>
      </c>
      <c r="D72" s="1023">
        <v>5586622</v>
      </c>
      <c r="E72" s="1024">
        <f>+H72/4</f>
        <v>1500000</v>
      </c>
      <c r="F72" s="1024">
        <f>+E72*2</f>
        <v>3000000</v>
      </c>
      <c r="G72" s="1024">
        <f>+E72+F72</f>
        <v>4500000</v>
      </c>
      <c r="H72" s="1025">
        <v>6000000</v>
      </c>
    </row>
    <row r="73" spans="1:8" ht="30" customHeight="1" thickBot="1">
      <c r="B73" s="1040"/>
      <c r="C73" s="1041" t="s">
        <v>254</v>
      </c>
      <c r="D73" s="1042">
        <f>SUM(D72)</f>
        <v>5586622</v>
      </c>
      <c r="E73" s="1043">
        <f>SUM(E72)</f>
        <v>1500000</v>
      </c>
      <c r="F73" s="1044">
        <f>SUM(F72)</f>
        <v>3000000</v>
      </c>
      <c r="G73" s="1043">
        <f>SUM(G72)</f>
        <v>4500000</v>
      </c>
      <c r="H73" s="1045">
        <f>SUM(H72)</f>
        <v>6000000</v>
      </c>
    </row>
    <row r="74" spans="1:8" ht="19.95" customHeight="1" thickBot="1">
      <c r="B74" s="1481" t="s">
        <v>996</v>
      </c>
      <c r="C74" s="1482"/>
      <c r="D74" s="1039">
        <f>+D73+D70+D33</f>
        <v>148777177</v>
      </c>
      <c r="E74" s="1039">
        <f>+E73+E70+E33</f>
        <v>52741250</v>
      </c>
      <c r="F74" s="1039">
        <f>+F73+F70+F33</f>
        <v>105082500</v>
      </c>
      <c r="G74" s="1039">
        <f>+G73+G70+G33</f>
        <v>157548750</v>
      </c>
      <c r="H74" s="1047">
        <f>+H73+H70+H33</f>
        <v>210615000</v>
      </c>
    </row>
    <row r="75" spans="1:8" ht="15.6">
      <c r="B75" s="941"/>
      <c r="D75" s="60"/>
      <c r="E75" s="942"/>
      <c r="F75" s="942"/>
      <c r="G75" s="942"/>
    </row>
  </sheetData>
  <mergeCells count="7">
    <mergeCell ref="D1:G1"/>
    <mergeCell ref="B3:G3"/>
    <mergeCell ref="C34:H34"/>
    <mergeCell ref="B74:C74"/>
    <mergeCell ref="C6:H6"/>
    <mergeCell ref="C71:H71"/>
    <mergeCell ref="B33:C33"/>
  </mergeCells>
  <pageMargins left="0.15748031496062992" right="0.15748031496062992" top="0.98425196850393704" bottom="0.98425196850393704" header="0.51181102362204722" footer="0.51181102362204722"/>
  <pageSetup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IV110"/>
  <sheetViews>
    <sheetView showGridLines="0" zoomScale="85" zoomScaleNormal="85" workbookViewId="0">
      <selection activeCell="C13" sqref="C13:C22"/>
    </sheetView>
  </sheetViews>
  <sheetFormatPr defaultColWidth="9.109375" defaultRowHeight="13.8"/>
  <cols>
    <col min="1" max="1" width="4.44140625" style="246" customWidth="1"/>
    <col min="2" max="2" width="7.6640625" style="246" customWidth="1"/>
    <col min="3" max="3" width="24" style="246" customWidth="1"/>
    <col min="4" max="5" width="10.6640625" style="291" customWidth="1"/>
    <col min="6" max="6" width="10.6640625" style="246" customWidth="1"/>
    <col min="7" max="7" width="14.33203125" style="246" customWidth="1"/>
    <col min="8" max="8" width="32.6640625" style="246" customWidth="1"/>
    <col min="9" max="15" width="15.6640625" style="246" customWidth="1"/>
    <col min="16" max="16" width="13" style="245" customWidth="1"/>
    <col min="17" max="16384" width="9.109375" style="246"/>
  </cols>
  <sheetData>
    <row r="1" spans="2:16" s="234" customFormat="1" ht="15.6">
      <c r="B1" s="230"/>
      <c r="C1" s="230"/>
      <c r="D1" s="231"/>
      <c r="E1" s="231"/>
      <c r="F1" s="230"/>
      <c r="G1" s="230"/>
      <c r="H1" s="230"/>
      <c r="I1" s="230"/>
      <c r="J1" s="230"/>
      <c r="K1" s="230"/>
      <c r="L1" s="230"/>
      <c r="M1" s="230"/>
      <c r="N1" s="230"/>
      <c r="O1" s="232" t="s">
        <v>726</v>
      </c>
      <c r="P1" s="233"/>
    </row>
    <row r="2" spans="2:16" s="234" customFormat="1" ht="15">
      <c r="B2" s="230"/>
      <c r="C2" s="230"/>
      <c r="D2" s="231"/>
      <c r="E2" s="231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3"/>
    </row>
    <row r="3" spans="2:16" s="234" customFormat="1" ht="17.399999999999999">
      <c r="B3" s="1521" t="s">
        <v>349</v>
      </c>
      <c r="C3" s="1521"/>
      <c r="D3" s="1521"/>
      <c r="E3" s="1521"/>
      <c r="F3" s="1521"/>
      <c r="G3" s="1521"/>
      <c r="H3" s="1521"/>
      <c r="I3" s="235"/>
      <c r="J3" s="235"/>
      <c r="K3" s="235"/>
      <c r="L3" s="235"/>
      <c r="M3" s="235"/>
      <c r="N3" s="235"/>
      <c r="O3" s="235"/>
      <c r="P3" s="233"/>
    </row>
    <row r="4" spans="2:16" s="234" customFormat="1" ht="15" customHeight="1">
      <c r="B4" s="230"/>
      <c r="C4" s="236"/>
      <c r="D4" s="237"/>
      <c r="E4" s="237"/>
      <c r="F4" s="232"/>
      <c r="G4" s="232"/>
      <c r="H4" s="230"/>
      <c r="I4" s="230"/>
      <c r="J4" s="230"/>
      <c r="K4" s="230"/>
      <c r="L4" s="230"/>
      <c r="M4" s="230"/>
      <c r="N4" s="230"/>
      <c r="O4" s="230"/>
      <c r="P4" s="233"/>
    </row>
    <row r="5" spans="2:16" s="234" customFormat="1" ht="16.2" thickBot="1">
      <c r="B5" s="230"/>
      <c r="C5" s="230"/>
      <c r="D5" s="231"/>
      <c r="E5" s="231"/>
      <c r="F5" s="230"/>
      <c r="G5" s="230"/>
      <c r="H5" s="230"/>
      <c r="I5" s="230"/>
      <c r="J5" s="230"/>
      <c r="K5" s="230"/>
      <c r="L5" s="230"/>
      <c r="M5" s="230"/>
      <c r="N5" s="238"/>
      <c r="O5" s="239" t="s">
        <v>181</v>
      </c>
      <c r="P5" s="233"/>
    </row>
    <row r="6" spans="2:16" s="234" customFormat="1" ht="32.25" customHeight="1" thickBot="1">
      <c r="B6" s="1522" t="s">
        <v>2</v>
      </c>
      <c r="C6" s="1507" t="s">
        <v>350</v>
      </c>
      <c r="D6" s="1507" t="s">
        <v>56</v>
      </c>
      <c r="E6" s="1507" t="s">
        <v>57</v>
      </c>
      <c r="F6" s="1507" t="s">
        <v>58</v>
      </c>
      <c r="G6" s="1507" t="s">
        <v>842</v>
      </c>
      <c r="H6" s="1524" t="s">
        <v>228</v>
      </c>
      <c r="I6" s="1507" t="s">
        <v>229</v>
      </c>
      <c r="J6" s="1509" t="s">
        <v>956</v>
      </c>
      <c r="K6" s="1510"/>
      <c r="L6" s="1510"/>
      <c r="M6" s="1511"/>
      <c r="N6" s="1507" t="s">
        <v>970</v>
      </c>
      <c r="O6" s="1512" t="s">
        <v>971</v>
      </c>
      <c r="P6" s="233"/>
    </row>
    <row r="7" spans="2:16" s="234" customFormat="1" ht="62.25" customHeight="1" thickBot="1">
      <c r="B7" s="1523"/>
      <c r="C7" s="1508"/>
      <c r="D7" s="1508"/>
      <c r="E7" s="1508"/>
      <c r="F7" s="1508"/>
      <c r="G7" s="1508"/>
      <c r="H7" s="1525"/>
      <c r="I7" s="1508"/>
      <c r="J7" s="918" t="s">
        <v>929</v>
      </c>
      <c r="K7" s="918" t="s">
        <v>918</v>
      </c>
      <c r="L7" s="918" t="s">
        <v>930</v>
      </c>
      <c r="M7" s="918" t="s">
        <v>920</v>
      </c>
      <c r="N7" s="1508"/>
      <c r="O7" s="1513"/>
      <c r="P7" s="233"/>
    </row>
    <row r="8" spans="2:16" ht="17.100000000000001" customHeight="1">
      <c r="B8" s="1490">
        <v>1</v>
      </c>
      <c r="C8" s="1503"/>
      <c r="D8" s="1514"/>
      <c r="E8" s="1514"/>
      <c r="F8" s="1518"/>
      <c r="G8" s="1514"/>
      <c r="H8" s="240" t="s">
        <v>52</v>
      </c>
      <c r="I8" s="241">
        <v>0</v>
      </c>
      <c r="J8" s="242">
        <v>0</v>
      </c>
      <c r="K8" s="243">
        <v>0</v>
      </c>
      <c r="L8" s="243">
        <v>0</v>
      </c>
      <c r="M8" s="243">
        <v>0</v>
      </c>
      <c r="N8" s="243">
        <v>0</v>
      </c>
      <c r="O8" s="244">
        <v>0</v>
      </c>
    </row>
    <row r="9" spans="2:16" ht="17.100000000000001" customHeight="1">
      <c r="B9" s="1491"/>
      <c r="C9" s="1504"/>
      <c r="D9" s="1515"/>
      <c r="E9" s="1515"/>
      <c r="F9" s="1519"/>
      <c r="G9" s="1515"/>
      <c r="H9" s="247" t="s">
        <v>53</v>
      </c>
      <c r="I9" s="248">
        <v>0</v>
      </c>
      <c r="J9" s="242">
        <v>0</v>
      </c>
      <c r="K9" s="242">
        <v>0</v>
      </c>
      <c r="L9" s="242">
        <v>0</v>
      </c>
      <c r="M9" s="242">
        <v>0</v>
      </c>
      <c r="N9" s="242">
        <v>0</v>
      </c>
      <c r="O9" s="249">
        <v>0</v>
      </c>
    </row>
    <row r="10" spans="2:16" ht="17.100000000000001" customHeight="1">
      <c r="B10" s="1491"/>
      <c r="C10" s="1504"/>
      <c r="D10" s="1516"/>
      <c r="E10" s="1515"/>
      <c r="F10" s="1519"/>
      <c r="G10" s="1515"/>
      <c r="H10" s="444" t="s">
        <v>325</v>
      </c>
      <c r="I10" s="250">
        <v>0</v>
      </c>
      <c r="J10" s="242">
        <v>0</v>
      </c>
      <c r="K10" s="250">
        <v>0</v>
      </c>
      <c r="L10" s="250">
        <v>0</v>
      </c>
      <c r="M10" s="250">
        <v>0</v>
      </c>
      <c r="N10" s="242">
        <v>0</v>
      </c>
      <c r="O10" s="249">
        <v>0</v>
      </c>
      <c r="P10" s="251"/>
    </row>
    <row r="11" spans="2:16" ht="17.100000000000001" customHeight="1" thickBot="1">
      <c r="B11" s="1491"/>
      <c r="C11" s="1504"/>
      <c r="D11" s="1515"/>
      <c r="E11" s="1515"/>
      <c r="F11" s="1519"/>
      <c r="G11" s="1515"/>
      <c r="H11" s="252" t="s">
        <v>12</v>
      </c>
      <c r="I11" s="253">
        <v>0</v>
      </c>
      <c r="J11" s="242">
        <v>0</v>
      </c>
      <c r="K11" s="254">
        <v>0</v>
      </c>
      <c r="L11" s="254">
        <v>0</v>
      </c>
      <c r="M11" s="254">
        <v>0</v>
      </c>
      <c r="N11" s="254">
        <v>0</v>
      </c>
      <c r="O11" s="255">
        <v>0</v>
      </c>
      <c r="P11" s="256"/>
    </row>
    <row r="12" spans="2:16" ht="17.100000000000001" customHeight="1" thickBot="1">
      <c r="B12" s="1492"/>
      <c r="C12" s="1505"/>
      <c r="D12" s="1517"/>
      <c r="E12" s="1517"/>
      <c r="F12" s="1520"/>
      <c r="G12" s="1517"/>
      <c r="H12" s="257" t="s">
        <v>227</v>
      </c>
      <c r="I12" s="258">
        <f>SUM(I8:I11)</f>
        <v>0</v>
      </c>
      <c r="J12" s="258">
        <f t="shared" ref="J12:O12" si="0">SUM(J8:J11)</f>
        <v>0</v>
      </c>
      <c r="K12" s="258">
        <f t="shared" si="0"/>
        <v>0</v>
      </c>
      <c r="L12" s="258">
        <f t="shared" si="0"/>
        <v>0</v>
      </c>
      <c r="M12" s="258">
        <f t="shared" si="0"/>
        <v>0</v>
      </c>
      <c r="N12" s="258">
        <f t="shared" si="0"/>
        <v>0</v>
      </c>
      <c r="O12" s="258">
        <f t="shared" si="0"/>
        <v>0</v>
      </c>
      <c r="P12" s="256"/>
    </row>
    <row r="13" spans="2:16" ht="17.100000000000001" customHeight="1">
      <c r="B13" s="1490">
        <v>2</v>
      </c>
      <c r="C13" s="1503"/>
      <c r="D13" s="1499"/>
      <c r="E13" s="1499"/>
      <c r="F13" s="1500"/>
      <c r="G13" s="1500"/>
      <c r="H13" s="259" t="s">
        <v>52</v>
      </c>
      <c r="I13" s="260">
        <v>0</v>
      </c>
      <c r="J13" s="261">
        <v>0</v>
      </c>
      <c r="K13" s="261">
        <v>0</v>
      </c>
      <c r="L13" s="261">
        <v>0</v>
      </c>
      <c r="M13" s="261">
        <v>0</v>
      </c>
      <c r="N13" s="261">
        <v>0</v>
      </c>
      <c r="O13" s="262">
        <v>0</v>
      </c>
    </row>
    <row r="14" spans="2:16" ht="17.100000000000001" customHeight="1">
      <c r="B14" s="1491"/>
      <c r="C14" s="1504"/>
      <c r="D14" s="1497"/>
      <c r="E14" s="1497"/>
      <c r="F14" s="1501"/>
      <c r="G14" s="1501"/>
      <c r="H14" s="247" t="s">
        <v>53</v>
      </c>
      <c r="I14" s="248">
        <v>0</v>
      </c>
      <c r="J14" s="242">
        <v>0</v>
      </c>
      <c r="K14" s="242">
        <v>0</v>
      </c>
      <c r="L14" s="242">
        <v>0</v>
      </c>
      <c r="M14" s="242">
        <v>0</v>
      </c>
      <c r="N14" s="242">
        <v>0</v>
      </c>
      <c r="O14" s="249">
        <v>0</v>
      </c>
    </row>
    <row r="15" spans="2:16" ht="17.100000000000001" customHeight="1">
      <c r="B15" s="1491"/>
      <c r="C15" s="1504"/>
      <c r="D15" s="1506"/>
      <c r="E15" s="1497"/>
      <c r="F15" s="1501"/>
      <c r="G15" s="1501"/>
      <c r="H15" s="444" t="s">
        <v>325</v>
      </c>
      <c r="I15" s="248">
        <v>0</v>
      </c>
      <c r="J15" s="242">
        <f>+E9-E14</f>
        <v>0</v>
      </c>
      <c r="K15" s="242">
        <v>0</v>
      </c>
      <c r="L15" s="242">
        <v>0</v>
      </c>
      <c r="M15" s="242">
        <v>0</v>
      </c>
      <c r="N15" s="242">
        <v>0</v>
      </c>
      <c r="O15" s="249">
        <v>0</v>
      </c>
    </row>
    <row r="16" spans="2:16" ht="17.100000000000001" customHeight="1" thickBot="1">
      <c r="B16" s="1491"/>
      <c r="C16" s="1504"/>
      <c r="D16" s="1497"/>
      <c r="E16" s="1497"/>
      <c r="F16" s="1501"/>
      <c r="G16" s="1501"/>
      <c r="H16" s="252" t="s">
        <v>12</v>
      </c>
      <c r="I16" s="253">
        <v>0</v>
      </c>
      <c r="J16" s="254">
        <v>0</v>
      </c>
      <c r="K16" s="254">
        <v>0</v>
      </c>
      <c r="L16" s="254">
        <v>0</v>
      </c>
      <c r="M16" s="254">
        <v>0</v>
      </c>
      <c r="N16" s="254">
        <v>0</v>
      </c>
      <c r="O16" s="255">
        <v>0</v>
      </c>
    </row>
    <row r="17" spans="1:256" ht="17.100000000000001" customHeight="1" thickBot="1">
      <c r="B17" s="1492"/>
      <c r="C17" s="1505"/>
      <c r="D17" s="1498"/>
      <c r="E17" s="1498"/>
      <c r="F17" s="1502"/>
      <c r="G17" s="1502"/>
      <c r="H17" s="257" t="s">
        <v>227</v>
      </c>
      <c r="I17" s="263">
        <f t="shared" ref="I17:O17" si="1">SUM(I13:I16)</f>
        <v>0</v>
      </c>
      <c r="J17" s="264">
        <f t="shared" si="1"/>
        <v>0</v>
      </c>
      <c r="K17" s="264">
        <f t="shared" si="1"/>
        <v>0</v>
      </c>
      <c r="L17" s="265">
        <f t="shared" si="1"/>
        <v>0</v>
      </c>
      <c r="M17" s="265">
        <f t="shared" si="1"/>
        <v>0</v>
      </c>
      <c r="N17" s="265">
        <f t="shared" si="1"/>
        <v>0</v>
      </c>
      <c r="O17" s="266">
        <f t="shared" si="1"/>
        <v>0</v>
      </c>
      <c r="P17" s="256"/>
    </row>
    <row r="18" spans="1:256" ht="17.100000000000001" customHeight="1">
      <c r="B18" s="1490">
        <v>3</v>
      </c>
      <c r="C18" s="1493"/>
      <c r="D18" s="1499"/>
      <c r="E18" s="1499"/>
      <c r="F18" s="1500"/>
      <c r="G18" s="1500"/>
      <c r="H18" s="240" t="s">
        <v>52</v>
      </c>
      <c r="I18" s="241"/>
      <c r="J18" s="243"/>
      <c r="K18" s="243"/>
      <c r="L18" s="243"/>
      <c r="M18" s="243"/>
      <c r="N18" s="243"/>
      <c r="O18" s="244"/>
    </row>
    <row r="19" spans="1:256" ht="17.100000000000001" customHeight="1">
      <c r="B19" s="1491"/>
      <c r="C19" s="1494"/>
      <c r="D19" s="1497"/>
      <c r="E19" s="1497"/>
      <c r="F19" s="1501"/>
      <c r="G19" s="1501"/>
      <c r="H19" s="247" t="s">
        <v>53</v>
      </c>
      <c r="I19" s="248"/>
      <c r="J19" s="242"/>
      <c r="K19" s="242"/>
      <c r="L19" s="242"/>
      <c r="M19" s="242"/>
      <c r="N19" s="242"/>
      <c r="O19" s="249"/>
    </row>
    <row r="20" spans="1:256" ht="17.100000000000001" customHeight="1">
      <c r="B20" s="1491"/>
      <c r="C20" s="1494"/>
      <c r="D20" s="1497"/>
      <c r="E20" s="1497"/>
      <c r="F20" s="1501"/>
      <c r="G20" s="1501"/>
      <c r="H20" s="247" t="s">
        <v>325</v>
      </c>
      <c r="I20" s="248"/>
      <c r="J20" s="242"/>
      <c r="K20" s="242"/>
      <c r="L20" s="242"/>
      <c r="M20" s="242"/>
      <c r="N20" s="242"/>
      <c r="O20" s="249"/>
    </row>
    <row r="21" spans="1:256" ht="17.100000000000001" customHeight="1" thickBot="1">
      <c r="B21" s="1491"/>
      <c r="C21" s="1494"/>
      <c r="D21" s="1497"/>
      <c r="E21" s="1497"/>
      <c r="F21" s="1501"/>
      <c r="G21" s="1501"/>
      <c r="H21" s="267" t="s">
        <v>12</v>
      </c>
      <c r="I21" s="268"/>
      <c r="J21" s="269"/>
      <c r="K21" s="269"/>
      <c r="L21" s="269"/>
      <c r="M21" s="269"/>
      <c r="N21" s="269"/>
      <c r="O21" s="270"/>
    </row>
    <row r="22" spans="1:256" ht="17.100000000000001" customHeight="1" thickBot="1">
      <c r="B22" s="1492"/>
      <c r="C22" s="1495"/>
      <c r="D22" s="1498"/>
      <c r="E22" s="1498"/>
      <c r="F22" s="1502"/>
      <c r="G22" s="1502"/>
      <c r="H22" s="257" t="s">
        <v>227</v>
      </c>
      <c r="I22" s="263"/>
      <c r="J22" s="264"/>
      <c r="K22" s="264"/>
      <c r="L22" s="265"/>
      <c r="M22" s="265"/>
      <c r="N22" s="265"/>
      <c r="O22" s="266"/>
      <c r="P22" s="256"/>
    </row>
    <row r="23" spans="1:256" ht="17.100000000000001" customHeight="1">
      <c r="B23" s="1490">
        <v>4</v>
      </c>
      <c r="C23" s="1493"/>
      <c r="D23" s="1499"/>
      <c r="E23" s="1499"/>
      <c r="F23" s="1500"/>
      <c r="G23" s="1500"/>
      <c r="H23" s="448" t="s">
        <v>52</v>
      </c>
      <c r="I23" s="260"/>
      <c r="J23" s="261"/>
      <c r="K23" s="261"/>
      <c r="L23" s="261"/>
      <c r="M23" s="261"/>
      <c r="N23" s="261"/>
      <c r="O23" s="262"/>
    </row>
    <row r="24" spans="1:256" ht="17.100000000000001" customHeight="1">
      <c r="B24" s="1491"/>
      <c r="C24" s="1494"/>
      <c r="D24" s="1497"/>
      <c r="E24" s="1497"/>
      <c r="F24" s="1501"/>
      <c r="G24" s="1501"/>
      <c r="H24" s="247" t="s">
        <v>53</v>
      </c>
      <c r="I24" s="248"/>
      <c r="J24" s="242"/>
      <c r="K24" s="242"/>
      <c r="L24" s="242"/>
      <c r="M24" s="242"/>
      <c r="N24" s="242"/>
      <c r="O24" s="249"/>
    </row>
    <row r="25" spans="1:256" ht="17.100000000000001" customHeight="1">
      <c r="B25" s="1491"/>
      <c r="C25" s="1494"/>
      <c r="D25" s="1497"/>
      <c r="E25" s="1497"/>
      <c r="F25" s="1501"/>
      <c r="G25" s="1501"/>
      <c r="H25" s="271" t="s">
        <v>325</v>
      </c>
      <c r="I25" s="272"/>
      <c r="J25" s="273"/>
      <c r="K25" s="273"/>
      <c r="L25" s="273"/>
      <c r="M25" s="273"/>
      <c r="N25" s="273"/>
      <c r="O25" s="274"/>
    </row>
    <row r="26" spans="1:256" ht="17.100000000000001" customHeight="1" thickBot="1">
      <c r="B26" s="1491"/>
      <c r="C26" s="1494"/>
      <c r="D26" s="1497"/>
      <c r="E26" s="1497"/>
      <c r="F26" s="1501"/>
      <c r="G26" s="1501"/>
      <c r="H26" s="252" t="s">
        <v>12</v>
      </c>
      <c r="I26" s="253"/>
      <c r="J26" s="254"/>
      <c r="K26" s="254"/>
      <c r="L26" s="254"/>
      <c r="M26" s="254"/>
      <c r="N26" s="254"/>
      <c r="O26" s="255"/>
      <c r="P26" s="256"/>
    </row>
    <row r="27" spans="1:256" ht="17.100000000000001" customHeight="1" thickBot="1">
      <c r="B27" s="1492"/>
      <c r="C27" s="1495"/>
      <c r="D27" s="1498"/>
      <c r="E27" s="1498"/>
      <c r="F27" s="1502"/>
      <c r="G27" s="1502"/>
      <c r="H27" s="257" t="s">
        <v>227</v>
      </c>
      <c r="I27" s="263"/>
      <c r="J27" s="264"/>
      <c r="K27" s="264"/>
      <c r="L27" s="265"/>
      <c r="M27" s="265"/>
      <c r="N27" s="265"/>
      <c r="O27" s="266"/>
      <c r="P27" s="256"/>
    </row>
    <row r="28" spans="1:256" ht="17.100000000000001" customHeight="1">
      <c r="A28" s="275"/>
      <c r="B28" s="1490">
        <v>5</v>
      </c>
      <c r="C28" s="1493"/>
      <c r="D28" s="1496"/>
      <c r="E28" s="1499"/>
      <c r="F28" s="1500"/>
      <c r="G28" s="1500"/>
      <c r="H28" s="452" t="s">
        <v>52</v>
      </c>
      <c r="I28" s="241"/>
      <c r="J28" s="243"/>
      <c r="K28" s="243"/>
      <c r="L28" s="243"/>
      <c r="M28" s="243"/>
      <c r="N28" s="243"/>
      <c r="O28" s="244"/>
    </row>
    <row r="29" spans="1:256" ht="17.100000000000001" customHeight="1">
      <c r="A29" s="275"/>
      <c r="B29" s="1491"/>
      <c r="C29" s="1494"/>
      <c r="D29" s="1497"/>
      <c r="E29" s="1497"/>
      <c r="F29" s="1501"/>
      <c r="G29" s="1501"/>
      <c r="H29" s="247" t="s">
        <v>53</v>
      </c>
      <c r="I29" s="248"/>
      <c r="J29" s="242"/>
      <c r="K29" s="242"/>
      <c r="L29" s="242"/>
      <c r="M29" s="242"/>
      <c r="N29" s="242"/>
      <c r="O29" s="249"/>
    </row>
    <row r="30" spans="1:256" ht="17.100000000000001" customHeight="1">
      <c r="A30" s="275"/>
      <c r="B30" s="1491"/>
      <c r="C30" s="1494"/>
      <c r="D30" s="1497"/>
      <c r="E30" s="1497"/>
      <c r="F30" s="1501"/>
      <c r="G30" s="1501"/>
      <c r="H30" s="247" t="s">
        <v>325</v>
      </c>
      <c r="I30" s="248"/>
      <c r="J30" s="242"/>
      <c r="K30" s="242"/>
      <c r="L30" s="276"/>
      <c r="M30" s="242"/>
      <c r="N30" s="276"/>
      <c r="O30" s="249"/>
    </row>
    <row r="31" spans="1:256" ht="17.100000000000001" customHeight="1" thickBot="1">
      <c r="A31" s="275"/>
      <c r="B31" s="1491"/>
      <c r="C31" s="1494"/>
      <c r="D31" s="1497"/>
      <c r="E31" s="1497"/>
      <c r="F31" s="1501"/>
      <c r="G31" s="1501"/>
      <c r="H31" s="277" t="s">
        <v>12</v>
      </c>
      <c r="I31" s="278"/>
      <c r="J31" s="254"/>
      <c r="K31" s="254"/>
      <c r="L31" s="254"/>
      <c r="M31" s="254"/>
      <c r="N31" s="279"/>
      <c r="O31" s="255"/>
    </row>
    <row r="32" spans="1:256" s="283" customFormat="1" ht="17.100000000000001" customHeight="1" thickBot="1">
      <c r="A32" s="275"/>
      <c r="B32" s="1492"/>
      <c r="C32" s="1495"/>
      <c r="D32" s="1498"/>
      <c r="E32" s="1498"/>
      <c r="F32" s="1502"/>
      <c r="G32" s="1502"/>
      <c r="H32" s="280" t="s">
        <v>227</v>
      </c>
      <c r="I32" s="263"/>
      <c r="J32" s="264"/>
      <c r="K32" s="264"/>
      <c r="L32" s="265"/>
      <c r="M32" s="265"/>
      <c r="N32" s="281"/>
      <c r="O32" s="282"/>
      <c r="P32" s="25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  <c r="IO32" s="246"/>
      <c r="IP32" s="246"/>
      <c r="IQ32" s="246"/>
      <c r="IR32" s="246"/>
      <c r="IS32" s="246"/>
      <c r="IT32" s="246"/>
      <c r="IU32" s="246"/>
      <c r="IV32" s="246"/>
    </row>
    <row r="33" spans="1:256" s="283" customFormat="1" ht="38.25" customHeight="1" thickBot="1">
      <c r="A33" s="275"/>
      <c r="B33" s="1489" t="s">
        <v>351</v>
      </c>
      <c r="C33" s="1489"/>
      <c r="D33" s="1489"/>
      <c r="E33" s="1489"/>
      <c r="F33" s="284"/>
      <c r="G33" s="285"/>
      <c r="H33" s="286"/>
      <c r="I33" s="287">
        <f>+I32+I27+I22+I17+I12</f>
        <v>0</v>
      </c>
      <c r="J33" s="287">
        <f t="shared" ref="J33:O33" si="2">+J32+J27+J22+J17+J12</f>
        <v>0</v>
      </c>
      <c r="K33" s="287">
        <f t="shared" si="2"/>
        <v>0</v>
      </c>
      <c r="L33" s="287">
        <f t="shared" si="2"/>
        <v>0</v>
      </c>
      <c r="M33" s="287">
        <f t="shared" si="2"/>
        <v>0</v>
      </c>
      <c r="N33" s="287">
        <f t="shared" si="2"/>
        <v>0</v>
      </c>
      <c r="O33" s="287">
        <f t="shared" si="2"/>
        <v>0</v>
      </c>
      <c r="P33" s="245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  <c r="IO33" s="246"/>
      <c r="IP33" s="246"/>
      <c r="IQ33" s="246"/>
      <c r="IR33" s="246"/>
      <c r="IS33" s="246"/>
      <c r="IT33" s="246"/>
      <c r="IU33" s="246"/>
      <c r="IV33" s="246"/>
    </row>
    <row r="34" spans="1:256" s="283" customFormat="1" ht="24.9" customHeight="1">
      <c r="A34" s="246"/>
      <c r="B34" s="288"/>
      <c r="C34" s="288"/>
      <c r="D34" s="289"/>
      <c r="E34" s="289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45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  <c r="IO34" s="246"/>
      <c r="IP34" s="246"/>
      <c r="IQ34" s="246"/>
      <c r="IR34" s="246"/>
      <c r="IS34" s="246"/>
      <c r="IT34" s="246"/>
      <c r="IU34" s="246"/>
      <c r="IV34" s="246"/>
    </row>
    <row r="35" spans="1:256" s="283" customFormat="1" ht="24.9" customHeight="1">
      <c r="A35" s="246"/>
      <c r="B35" s="246"/>
      <c r="C35" s="246"/>
      <c r="D35" s="291"/>
      <c r="E35" s="291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5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  <c r="IO35" s="246"/>
      <c r="IP35" s="246"/>
      <c r="IQ35" s="246"/>
      <c r="IR35" s="246"/>
      <c r="IS35" s="246"/>
      <c r="IT35" s="246"/>
      <c r="IU35" s="246"/>
      <c r="IV35" s="246"/>
    </row>
    <row r="36" spans="1:256" s="283" customFormat="1" ht="24.9" customHeight="1">
      <c r="A36" s="246"/>
      <c r="B36" s="246"/>
      <c r="C36" s="246"/>
      <c r="D36" s="291"/>
      <c r="E36" s="291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5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  <c r="IO36" s="246"/>
      <c r="IP36" s="246"/>
      <c r="IQ36" s="246"/>
      <c r="IR36" s="246"/>
      <c r="IS36" s="246"/>
      <c r="IT36" s="246"/>
      <c r="IU36" s="246"/>
      <c r="IV36" s="246"/>
    </row>
    <row r="37" spans="1:256" s="283" customFormat="1" ht="24.9" customHeight="1">
      <c r="A37" s="246"/>
      <c r="B37" s="246"/>
      <c r="C37" s="246"/>
      <c r="D37" s="291"/>
      <c r="E37" s="291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5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  <c r="IO37" s="246"/>
      <c r="IP37" s="246"/>
      <c r="IQ37" s="246"/>
      <c r="IR37" s="246"/>
      <c r="IS37" s="246"/>
      <c r="IT37" s="246"/>
      <c r="IU37" s="246"/>
      <c r="IV37" s="246"/>
    </row>
    <row r="38" spans="1:256" s="283" customFormat="1" ht="24.9" customHeight="1">
      <c r="A38" s="246"/>
      <c r="B38" s="246"/>
      <c r="C38" s="246"/>
      <c r="D38" s="291"/>
      <c r="E38" s="291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5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  <c r="IO38" s="246"/>
      <c r="IP38" s="246"/>
      <c r="IQ38" s="246"/>
      <c r="IR38" s="246"/>
      <c r="IS38" s="246"/>
      <c r="IT38" s="246"/>
      <c r="IU38" s="246"/>
      <c r="IV38" s="246"/>
    </row>
    <row r="39" spans="1:256" s="283" customFormat="1" ht="24.9" customHeight="1">
      <c r="A39" s="246"/>
      <c r="B39" s="246"/>
      <c r="C39" s="246"/>
      <c r="D39" s="291"/>
      <c r="E39" s="291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5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  <c r="IO39" s="246"/>
      <c r="IP39" s="246"/>
      <c r="IQ39" s="246"/>
      <c r="IR39" s="246"/>
      <c r="IS39" s="246"/>
      <c r="IT39" s="246"/>
      <c r="IU39" s="246"/>
      <c r="IV39" s="246"/>
    </row>
    <row r="40" spans="1:256" s="283" customFormat="1" ht="24.9" customHeight="1">
      <c r="A40" s="246"/>
      <c r="B40" s="246"/>
      <c r="C40" s="246"/>
      <c r="D40" s="291"/>
      <c r="E40" s="291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5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  <c r="IO40" s="246"/>
      <c r="IP40" s="246"/>
      <c r="IQ40" s="246"/>
      <c r="IR40" s="246"/>
      <c r="IS40" s="246"/>
      <c r="IT40" s="246"/>
      <c r="IU40" s="246"/>
      <c r="IV40" s="246"/>
    </row>
    <row r="41" spans="1:256" s="283" customFormat="1" ht="24.9" customHeight="1">
      <c r="A41" s="246"/>
      <c r="B41" s="246"/>
      <c r="C41" s="246"/>
      <c r="D41" s="291"/>
      <c r="E41" s="291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5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  <c r="IO41" s="246"/>
      <c r="IP41" s="246"/>
      <c r="IQ41" s="246"/>
      <c r="IR41" s="246"/>
      <c r="IS41" s="246"/>
      <c r="IT41" s="246"/>
      <c r="IU41" s="246"/>
      <c r="IV41" s="246"/>
    </row>
    <row r="42" spans="1:256" ht="20.100000000000001" customHeight="1"/>
    <row r="43" spans="1:256" ht="20.100000000000001" customHeight="1"/>
    <row r="44" spans="1:256" ht="20.100000000000001" customHeight="1"/>
    <row r="110" spans="2:2">
      <c r="B110" s="292">
        <v>0</v>
      </c>
    </row>
  </sheetData>
  <mergeCells count="43">
    <mergeCell ref="B3:H3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O6:O7"/>
    <mergeCell ref="B8:B12"/>
    <mergeCell ref="C8:C12"/>
    <mergeCell ref="D8:D12"/>
    <mergeCell ref="E8:E12"/>
    <mergeCell ref="F8:F12"/>
    <mergeCell ref="G8:G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conditionalFormatting sqref="N8:N11 N13:N32">
    <cfRule type="expression" dxfId="3" priority="4" stopIfTrue="1">
      <formula>#REF!&gt;0</formula>
    </cfRule>
  </conditionalFormatting>
  <conditionalFormatting sqref="O8:O11 O13:O32">
    <cfRule type="expression" dxfId="2" priority="3" stopIfTrue="1">
      <formula>#REF!&gt;0</formula>
    </cfRule>
  </conditionalFormatting>
  <conditionalFormatting sqref="O8:O11 O13:O32">
    <cfRule type="expression" dxfId="1" priority="2" stopIfTrue="1">
      <formula>#REF!&gt;0</formula>
    </cfRule>
  </conditionalFormatting>
  <conditionalFormatting sqref="N8:N11 N13:N32">
    <cfRule type="expression" dxfId="0" priority="1" stopIfTrue="1">
      <formula>#REF!&gt;0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O110"/>
  <sheetViews>
    <sheetView showGridLines="0" zoomScale="85" zoomScaleNormal="85" workbookViewId="0">
      <selection activeCell="C17" sqref="C17:C18"/>
    </sheetView>
  </sheetViews>
  <sheetFormatPr defaultColWidth="9.109375" defaultRowHeight="15"/>
  <cols>
    <col min="1" max="1" width="6.5546875" style="108" customWidth="1"/>
    <col min="2" max="2" width="10" style="108" customWidth="1"/>
    <col min="3" max="3" width="27.6640625" style="108" customWidth="1"/>
    <col min="4" max="5" width="20.6640625" style="108" customWidth="1"/>
    <col min="6" max="9" width="22.6640625" style="108" customWidth="1"/>
    <col min="10" max="10" width="29.88671875" style="108" customWidth="1"/>
    <col min="11" max="11" width="34.33203125" style="108" customWidth="1"/>
    <col min="12" max="12" width="27.109375" style="108" customWidth="1"/>
    <col min="13" max="13" width="36.88671875" style="108" customWidth="1"/>
    <col min="14" max="16384" width="9.109375" style="108"/>
  </cols>
  <sheetData>
    <row r="1" spans="2:15" s="109" customFormat="1" ht="27.75" customHeight="1">
      <c r="I1" s="109" t="s">
        <v>727</v>
      </c>
    </row>
    <row r="2" spans="2:15" ht="15.6"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2:15" ht="17.399999999999999">
      <c r="B3" s="1521" t="s">
        <v>14</v>
      </c>
      <c r="C3" s="1521"/>
      <c r="D3" s="1521"/>
      <c r="E3" s="1521"/>
      <c r="F3" s="1521"/>
      <c r="G3" s="1521"/>
      <c r="H3" s="1521"/>
      <c r="I3" s="1521"/>
      <c r="J3" s="346"/>
      <c r="K3" s="346"/>
      <c r="L3" s="346"/>
      <c r="M3" s="346"/>
    </row>
    <row r="4" spans="2:15" ht="15.6">
      <c r="C4" s="309"/>
      <c r="D4" s="309"/>
      <c r="E4" s="309"/>
      <c r="F4" s="309"/>
      <c r="G4" s="1526"/>
      <c r="H4" s="1526"/>
      <c r="I4" s="309"/>
      <c r="J4" s="309"/>
      <c r="K4" s="309"/>
      <c r="L4" s="309"/>
      <c r="M4" s="309"/>
    </row>
    <row r="5" spans="2:15" ht="16.2" thickBot="1">
      <c r="C5" s="347"/>
      <c r="D5" s="347"/>
      <c r="E5" s="347"/>
      <c r="I5" s="348" t="s">
        <v>31</v>
      </c>
      <c r="J5" s="347"/>
      <c r="K5" s="347"/>
      <c r="L5" s="347"/>
      <c r="M5" s="347"/>
    </row>
    <row r="6" spans="2:15" s="352" customFormat="1" ht="32.25" customHeight="1">
      <c r="B6" s="1527" t="s">
        <v>2</v>
      </c>
      <c r="C6" s="1529" t="s">
        <v>15</v>
      </c>
      <c r="D6" s="433" t="s">
        <v>352</v>
      </c>
      <c r="E6" s="433" t="s">
        <v>358</v>
      </c>
      <c r="F6" s="1531" t="s">
        <v>929</v>
      </c>
      <c r="G6" s="1531" t="s">
        <v>918</v>
      </c>
      <c r="H6" s="1531" t="s">
        <v>930</v>
      </c>
      <c r="I6" s="1533" t="s">
        <v>920</v>
      </c>
      <c r="J6" s="350"/>
      <c r="K6" s="350"/>
      <c r="L6" s="351"/>
      <c r="M6" s="158"/>
      <c r="N6" s="158"/>
      <c r="O6" s="158"/>
    </row>
    <row r="7" spans="2:15" s="352" customFormat="1" ht="26.25" customHeight="1">
      <c r="B7" s="1528"/>
      <c r="C7" s="1530"/>
      <c r="D7" s="434" t="s">
        <v>728</v>
      </c>
      <c r="E7" s="434" t="s">
        <v>728</v>
      </c>
      <c r="F7" s="1532"/>
      <c r="G7" s="1532"/>
      <c r="H7" s="1532"/>
      <c r="I7" s="1534"/>
      <c r="J7" s="158"/>
      <c r="K7" s="158"/>
      <c r="L7" s="158"/>
      <c r="M7" s="158"/>
      <c r="N7" s="158"/>
      <c r="O7" s="158"/>
    </row>
    <row r="8" spans="2:15" s="155" customFormat="1" ht="33" customHeight="1">
      <c r="B8" s="1096" t="s">
        <v>68</v>
      </c>
      <c r="C8" s="1097" t="s">
        <v>16</v>
      </c>
      <c r="D8" s="1098">
        <v>0</v>
      </c>
      <c r="E8" s="1098">
        <v>0</v>
      </c>
      <c r="F8" s="1098">
        <v>0</v>
      </c>
      <c r="G8" s="1098">
        <v>0</v>
      </c>
      <c r="H8" s="1098">
        <v>0</v>
      </c>
      <c r="I8" s="964">
        <v>0</v>
      </c>
      <c r="J8" s="157"/>
      <c r="K8" s="157"/>
      <c r="L8" s="157"/>
      <c r="M8" s="157"/>
      <c r="N8" s="157"/>
      <c r="O8" s="157"/>
    </row>
    <row r="9" spans="2:15" s="155" customFormat="1" ht="33" customHeight="1">
      <c r="B9" s="1096" t="s">
        <v>69</v>
      </c>
      <c r="C9" s="1097" t="s">
        <v>17</v>
      </c>
      <c r="D9" s="1098">
        <v>0</v>
      </c>
      <c r="E9" s="1098">
        <v>0</v>
      </c>
      <c r="F9" s="1098">
        <v>0</v>
      </c>
      <c r="G9" s="1098">
        <v>0</v>
      </c>
      <c r="H9" s="1098">
        <v>0</v>
      </c>
      <c r="I9" s="964">
        <v>0</v>
      </c>
      <c r="J9" s="157"/>
      <c r="K9" s="157"/>
      <c r="L9" s="157"/>
      <c r="M9" s="157"/>
      <c r="N9" s="157"/>
      <c r="O9" s="157"/>
    </row>
    <row r="10" spans="2:15" s="155" customFormat="1" ht="33" customHeight="1">
      <c r="B10" s="1096" t="s">
        <v>70</v>
      </c>
      <c r="C10" s="1097" t="s">
        <v>987</v>
      </c>
      <c r="D10" s="1098">
        <v>45000</v>
      </c>
      <c r="E10" s="1098">
        <v>0</v>
      </c>
      <c r="F10" s="1098">
        <f>+I10/4</f>
        <v>11250</v>
      </c>
      <c r="G10" s="1098">
        <f>+F10+F10</f>
        <v>22500</v>
      </c>
      <c r="H10" s="1098">
        <f>+F10+G10</f>
        <v>33750</v>
      </c>
      <c r="I10" s="964">
        <v>45000</v>
      </c>
      <c r="J10" s="157"/>
      <c r="K10" s="157"/>
      <c r="L10" s="157"/>
      <c r="M10" s="157"/>
      <c r="N10" s="157"/>
      <c r="O10" s="157"/>
    </row>
    <row r="11" spans="2:15" s="155" customFormat="1" ht="33" customHeight="1">
      <c r="B11" s="1096" t="s">
        <v>71</v>
      </c>
      <c r="C11" s="1097" t="s">
        <v>988</v>
      </c>
      <c r="D11" s="1098">
        <v>240000</v>
      </c>
      <c r="E11" s="1098">
        <v>108500</v>
      </c>
      <c r="F11" s="1098">
        <f t="shared" ref="F11:F13" si="0">+I11/4</f>
        <v>60000</v>
      </c>
      <c r="G11" s="1098">
        <f t="shared" ref="G11:G13" si="1">+F11+F11</f>
        <v>120000</v>
      </c>
      <c r="H11" s="1098">
        <f t="shared" ref="H11:H13" si="2">+F11+G11</f>
        <v>180000</v>
      </c>
      <c r="I11" s="964">
        <v>240000</v>
      </c>
      <c r="J11" s="157"/>
      <c r="K11" s="157"/>
      <c r="L11" s="157"/>
      <c r="M11" s="157"/>
      <c r="N11" s="157"/>
      <c r="O11" s="157"/>
    </row>
    <row r="12" spans="2:15" s="155" customFormat="1" ht="33" customHeight="1">
      <c r="B12" s="1096" t="s">
        <v>72</v>
      </c>
      <c r="C12" s="1097" t="s">
        <v>989</v>
      </c>
      <c r="D12" s="1098">
        <v>301564</v>
      </c>
      <c r="E12" s="1098">
        <v>1121214</v>
      </c>
      <c r="F12" s="1098">
        <f t="shared" si="0"/>
        <v>275000</v>
      </c>
      <c r="G12" s="1098">
        <f t="shared" si="1"/>
        <v>550000</v>
      </c>
      <c r="H12" s="1098">
        <f t="shared" si="2"/>
        <v>825000</v>
      </c>
      <c r="I12" s="964">
        <v>1100000</v>
      </c>
      <c r="J12" s="157"/>
      <c r="K12" s="157"/>
      <c r="L12" s="157"/>
      <c r="M12" s="157"/>
      <c r="N12" s="157"/>
      <c r="O12" s="157"/>
    </row>
    <row r="13" spans="2:15" s="155" customFormat="1" ht="33" customHeight="1">
      <c r="B13" s="1096" t="s">
        <v>73</v>
      </c>
      <c r="C13" s="1097" t="s">
        <v>990</v>
      </c>
      <c r="D13" s="1098">
        <v>30000</v>
      </c>
      <c r="E13" s="1098">
        <v>285680</v>
      </c>
      <c r="F13" s="1098">
        <f t="shared" si="0"/>
        <v>75000</v>
      </c>
      <c r="G13" s="1098">
        <f t="shared" si="1"/>
        <v>150000</v>
      </c>
      <c r="H13" s="1098">
        <f t="shared" si="2"/>
        <v>225000</v>
      </c>
      <c r="I13" s="964">
        <v>300000</v>
      </c>
      <c r="J13" s="157"/>
      <c r="K13" s="157"/>
      <c r="L13" s="157"/>
      <c r="M13" s="157"/>
      <c r="N13" s="157"/>
      <c r="O13" s="157"/>
    </row>
    <row r="14" spans="2:15" s="155" customFormat="1" ht="33" customHeight="1" thickBot="1">
      <c r="B14" s="1099" t="s">
        <v>74</v>
      </c>
      <c r="C14" s="1100" t="s">
        <v>12</v>
      </c>
      <c r="D14" s="1101">
        <v>0</v>
      </c>
      <c r="E14" s="1101">
        <v>0</v>
      </c>
      <c r="F14" s="1101">
        <v>0</v>
      </c>
      <c r="G14" s="1101">
        <v>0</v>
      </c>
      <c r="H14" s="1101">
        <v>0</v>
      </c>
      <c r="I14" s="965">
        <v>0</v>
      </c>
      <c r="J14" s="157"/>
      <c r="K14" s="157"/>
      <c r="L14" s="157"/>
      <c r="M14" s="157"/>
      <c r="N14" s="157"/>
      <c r="O14" s="157"/>
    </row>
    <row r="15" spans="2:15" ht="15.6">
      <c r="B15" s="112"/>
      <c r="D15" s="113"/>
      <c r="H15" s="113"/>
    </row>
    <row r="16" spans="2:15">
      <c r="E16" s="1003"/>
    </row>
    <row r="17" spans="4:8" ht="15.6">
      <c r="E17" s="1004"/>
      <c r="H17" s="146"/>
    </row>
    <row r="18" spans="4:8" ht="15.6">
      <c r="E18" s="1004"/>
      <c r="H18" s="146"/>
    </row>
    <row r="19" spans="4:8">
      <c r="E19" s="1005"/>
      <c r="H19" s="146"/>
    </row>
    <row r="20" spans="4:8">
      <c r="E20" s="1005"/>
      <c r="H20" s="146"/>
    </row>
    <row r="21" spans="4:8">
      <c r="E21" s="1005"/>
    </row>
    <row r="22" spans="4:8">
      <c r="E22" s="1005"/>
    </row>
    <row r="23" spans="4:8" ht="15.6">
      <c r="E23" s="1005"/>
      <c r="H23" s="113"/>
    </row>
    <row r="24" spans="4:8">
      <c r="E24" s="1005"/>
    </row>
    <row r="25" spans="4:8">
      <c r="E25" s="146"/>
    </row>
    <row r="26" spans="4:8">
      <c r="E26" s="146"/>
    </row>
    <row r="27" spans="4:8">
      <c r="E27" s="146"/>
    </row>
    <row r="28" spans="4:8" ht="15.6">
      <c r="D28" s="113"/>
      <c r="H28" s="113"/>
    </row>
    <row r="110" spans="2:2">
      <c r="B110" s="159">
        <v>0</v>
      </c>
    </row>
  </sheetData>
  <mergeCells count="8">
    <mergeCell ref="B3:I3"/>
    <mergeCell ref="G4:H4"/>
    <mergeCell ref="B6:B7"/>
    <mergeCell ref="C6:C7"/>
    <mergeCell ref="F6:F7"/>
    <mergeCell ref="G6:G7"/>
    <mergeCell ref="H6:H7"/>
    <mergeCell ref="I6:I7"/>
  </mergeCells>
  <pageMargins left="0.7" right="0.7" top="0.75" bottom="0.75" header="0.3" footer="0.3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110"/>
  <sheetViews>
    <sheetView showGridLines="0" topLeftCell="B1" workbookViewId="0">
      <selection activeCell="C17" sqref="C17:C18"/>
    </sheetView>
  </sheetViews>
  <sheetFormatPr defaultColWidth="9.109375" defaultRowHeight="15.6"/>
  <cols>
    <col min="1" max="2" width="3.44140625" style="732" customWidth="1"/>
    <col min="3" max="3" width="59.5546875" style="732" customWidth="1"/>
    <col min="4" max="4" width="12.5546875" style="732" customWidth="1"/>
    <col min="5" max="6" width="17.88671875" style="732" customWidth="1"/>
    <col min="7" max="7" width="9.109375" style="732"/>
    <col min="8" max="15" width="9.109375" style="734"/>
    <col min="16" max="16384" width="9.109375" style="732"/>
  </cols>
  <sheetData>
    <row r="1" spans="1:15">
      <c r="F1" s="758" t="s">
        <v>320</v>
      </c>
    </row>
    <row r="2" spans="1:15" s="108" customFormat="1" ht="21.75" customHeight="1">
      <c r="C2" s="1220" t="s">
        <v>29</v>
      </c>
      <c r="D2" s="1220"/>
      <c r="E2" s="1220"/>
      <c r="F2" s="1220"/>
      <c r="H2" s="146"/>
      <c r="I2" s="146"/>
      <c r="J2" s="146"/>
      <c r="K2" s="146"/>
      <c r="L2" s="146"/>
      <c r="M2" s="146"/>
      <c r="N2" s="146"/>
      <c r="O2" s="146"/>
    </row>
    <row r="3" spans="1:15" s="108" customFormat="1" ht="14.25" customHeight="1">
      <c r="C3" s="1221" t="s">
        <v>984</v>
      </c>
      <c r="D3" s="1221"/>
      <c r="E3" s="1221"/>
      <c r="F3" s="1221"/>
      <c r="H3" s="146"/>
      <c r="I3" s="146"/>
      <c r="J3" s="146"/>
      <c r="K3" s="146"/>
      <c r="L3" s="146"/>
      <c r="M3" s="146"/>
      <c r="N3" s="146"/>
      <c r="O3" s="146"/>
    </row>
    <row r="4" spans="1:15" ht="16.2" thickBot="1">
      <c r="F4" s="759" t="s">
        <v>181</v>
      </c>
    </row>
    <row r="5" spans="1:15" ht="39" customHeight="1" thickBot="1">
      <c r="A5" s="736"/>
      <c r="B5" s="760"/>
      <c r="C5" s="761" t="s">
        <v>627</v>
      </c>
      <c r="D5" s="762" t="s">
        <v>26</v>
      </c>
      <c r="E5" s="739" t="s">
        <v>910</v>
      </c>
      <c r="F5" s="740" t="s">
        <v>911</v>
      </c>
    </row>
    <row r="6" spans="1:15" ht="16.2" thickBot="1">
      <c r="A6" s="736"/>
      <c r="B6" s="760"/>
      <c r="C6" s="763">
        <v>1</v>
      </c>
      <c r="D6" s="764">
        <v>2</v>
      </c>
      <c r="E6" s="764">
        <v>3</v>
      </c>
      <c r="F6" s="765">
        <v>4</v>
      </c>
    </row>
    <row r="7" spans="1:15" s="772" customFormat="1" ht="20.100000000000001" customHeight="1">
      <c r="A7" s="766"/>
      <c r="B7" s="767"/>
      <c r="C7" s="768" t="s">
        <v>628</v>
      </c>
      <c r="D7" s="769"/>
      <c r="E7" s="770"/>
      <c r="F7" s="771"/>
      <c r="H7" s="777"/>
      <c r="I7" s="777"/>
      <c r="J7" s="777"/>
      <c r="K7" s="777"/>
      <c r="L7" s="777"/>
      <c r="M7" s="777"/>
      <c r="N7" s="777"/>
      <c r="O7" s="777"/>
    </row>
    <row r="8" spans="1:15" s="772" customFormat="1" ht="20.100000000000001" customHeight="1">
      <c r="A8" s="766"/>
      <c r="B8" s="767"/>
      <c r="C8" s="773" t="s">
        <v>629</v>
      </c>
      <c r="D8" s="774">
        <v>3001</v>
      </c>
      <c r="E8" s="958">
        <f>+E9+E10+E11+E12</f>
        <v>351287</v>
      </c>
      <c r="F8" s="959">
        <f>+F9+F10+F11+F12</f>
        <v>264629</v>
      </c>
      <c r="H8" s="777"/>
      <c r="I8" s="777"/>
      <c r="J8" s="777"/>
      <c r="K8" s="777"/>
      <c r="L8" s="777"/>
      <c r="M8" s="777"/>
      <c r="N8" s="777"/>
      <c r="O8" s="777"/>
    </row>
    <row r="9" spans="1:15" s="772" customFormat="1" ht="20.100000000000001" customHeight="1">
      <c r="A9" s="766"/>
      <c r="B9" s="767"/>
      <c r="C9" s="775" t="s">
        <v>630</v>
      </c>
      <c r="D9" s="776">
        <v>3002</v>
      </c>
      <c r="E9" s="960">
        <v>281837</v>
      </c>
      <c r="F9" s="961">
        <v>195350</v>
      </c>
      <c r="H9" s="777"/>
      <c r="I9" s="777"/>
      <c r="J9" s="777"/>
      <c r="K9" s="777"/>
      <c r="L9" s="777"/>
      <c r="M9" s="777"/>
      <c r="N9" s="777"/>
      <c r="O9" s="777"/>
    </row>
    <row r="10" spans="1:15" s="772" customFormat="1" ht="20.100000000000001" customHeight="1">
      <c r="A10" s="766"/>
      <c r="B10" s="767"/>
      <c r="C10" s="775" t="s">
        <v>631</v>
      </c>
      <c r="D10" s="776">
        <v>3003</v>
      </c>
      <c r="E10" s="960">
        <v>0</v>
      </c>
      <c r="F10" s="961">
        <v>0</v>
      </c>
      <c r="H10" s="892"/>
      <c r="I10" s="777"/>
      <c r="J10" s="777"/>
      <c r="K10" s="777"/>
      <c r="L10" s="777"/>
      <c r="M10" s="777"/>
      <c r="N10" s="777"/>
      <c r="O10" s="777"/>
    </row>
    <row r="11" spans="1:15" s="772" customFormat="1" ht="20.100000000000001" customHeight="1">
      <c r="A11" s="766"/>
      <c r="B11" s="767"/>
      <c r="C11" s="775" t="s">
        <v>632</v>
      </c>
      <c r="D11" s="776">
        <v>3004</v>
      </c>
      <c r="E11" s="960">
        <v>3650</v>
      </c>
      <c r="F11" s="961">
        <v>3479</v>
      </c>
      <c r="H11" s="777"/>
      <c r="I11" s="777"/>
      <c r="J11" s="777"/>
      <c r="K11" s="777"/>
      <c r="L11" s="777"/>
      <c r="M11" s="777"/>
      <c r="N11" s="777"/>
      <c r="O11" s="777"/>
    </row>
    <row r="12" spans="1:15" s="772" customFormat="1" ht="20.100000000000001" customHeight="1">
      <c r="A12" s="766"/>
      <c r="B12" s="767"/>
      <c r="C12" s="775" t="s">
        <v>738</v>
      </c>
      <c r="D12" s="776">
        <v>3005</v>
      </c>
      <c r="E12" s="960">
        <v>65800</v>
      </c>
      <c r="F12" s="961">
        <v>65800</v>
      </c>
      <c r="H12" s="777"/>
      <c r="I12" s="777"/>
      <c r="J12" s="777"/>
      <c r="K12" s="777"/>
      <c r="L12" s="777"/>
      <c r="M12" s="777"/>
      <c r="N12" s="777"/>
      <c r="O12" s="777"/>
    </row>
    <row r="13" spans="1:15" s="772" customFormat="1" ht="20.100000000000001" customHeight="1">
      <c r="A13" s="766"/>
      <c r="B13" s="767"/>
      <c r="C13" s="773" t="s">
        <v>633</v>
      </c>
      <c r="D13" s="774">
        <v>3006</v>
      </c>
      <c r="E13" s="958">
        <f>+E14+E15+E16+E17+E18+E19+E20+E21</f>
        <v>367345</v>
      </c>
      <c r="F13" s="959">
        <f>+F14+F15+F16+F17+F18+F19+F20+F21</f>
        <v>285355</v>
      </c>
      <c r="H13" s="777"/>
      <c r="I13" s="777"/>
      <c r="J13" s="777"/>
      <c r="K13" s="777"/>
      <c r="L13" s="777"/>
      <c r="M13" s="777"/>
      <c r="N13" s="777"/>
      <c r="O13" s="777"/>
    </row>
    <row r="14" spans="1:15" s="772" customFormat="1" ht="20.100000000000001" customHeight="1">
      <c r="A14" s="766"/>
      <c r="B14" s="767"/>
      <c r="C14" s="775" t="s">
        <v>634</v>
      </c>
      <c r="D14" s="776">
        <v>3007</v>
      </c>
      <c r="E14" s="960">
        <v>194581</v>
      </c>
      <c r="F14" s="961">
        <v>155155</v>
      </c>
      <c r="H14" s="777"/>
      <c r="I14" s="777"/>
      <c r="J14" s="777"/>
      <c r="K14" s="777"/>
      <c r="L14" s="777"/>
      <c r="M14" s="777"/>
      <c r="N14" s="777"/>
      <c r="O14" s="777"/>
    </row>
    <row r="15" spans="1:15" s="772" customFormat="1" ht="20.100000000000001" customHeight="1">
      <c r="A15" s="766"/>
      <c r="B15" s="767"/>
      <c r="C15" s="775" t="s">
        <v>635</v>
      </c>
      <c r="D15" s="776">
        <v>3008</v>
      </c>
      <c r="E15" s="960">
        <v>0</v>
      </c>
      <c r="F15" s="961">
        <v>0</v>
      </c>
      <c r="H15" s="892"/>
      <c r="I15" s="777"/>
      <c r="J15" s="777"/>
      <c r="K15" s="777"/>
      <c r="L15" s="777"/>
      <c r="M15" s="777"/>
      <c r="N15" s="777"/>
      <c r="O15" s="777"/>
    </row>
    <row r="16" spans="1:15" s="772" customFormat="1" ht="20.100000000000001" customHeight="1">
      <c r="A16" s="766"/>
      <c r="B16" s="767"/>
      <c r="C16" s="775" t="s">
        <v>636</v>
      </c>
      <c r="D16" s="776">
        <v>3009</v>
      </c>
      <c r="E16" s="960">
        <v>155838</v>
      </c>
      <c r="F16" s="961">
        <v>121785</v>
      </c>
      <c r="H16" s="777"/>
      <c r="I16" s="777"/>
      <c r="J16" s="777"/>
      <c r="K16" s="777"/>
      <c r="L16" s="777"/>
      <c r="M16" s="777"/>
      <c r="N16" s="777"/>
      <c r="O16" s="777"/>
    </row>
    <row r="17" spans="1:15" s="772" customFormat="1" ht="20.100000000000001" customHeight="1">
      <c r="A17" s="766"/>
      <c r="B17" s="767"/>
      <c r="C17" s="775" t="s">
        <v>637</v>
      </c>
      <c r="D17" s="776">
        <v>3010</v>
      </c>
      <c r="E17" s="960">
        <v>0</v>
      </c>
      <c r="F17" s="961">
        <v>4004</v>
      </c>
      <c r="H17" s="777"/>
      <c r="I17" s="777"/>
      <c r="J17" s="777"/>
      <c r="K17" s="777"/>
      <c r="L17" s="777"/>
      <c r="M17" s="777"/>
      <c r="N17" s="777"/>
      <c r="O17" s="777"/>
    </row>
    <row r="18" spans="1:15" s="772" customFormat="1" ht="20.100000000000001" customHeight="1">
      <c r="A18" s="766"/>
      <c r="B18" s="767"/>
      <c r="C18" s="775" t="s">
        <v>638</v>
      </c>
      <c r="D18" s="776">
        <v>3011</v>
      </c>
      <c r="E18" s="960">
        <v>0</v>
      </c>
      <c r="F18" s="961">
        <v>0</v>
      </c>
      <c r="H18" s="777"/>
      <c r="I18" s="777"/>
      <c r="J18" s="777"/>
      <c r="K18" s="777"/>
      <c r="L18" s="777"/>
      <c r="M18" s="777"/>
      <c r="N18" s="777"/>
      <c r="O18" s="777"/>
    </row>
    <row r="19" spans="1:15" s="772" customFormat="1" ht="20.100000000000001" customHeight="1">
      <c r="A19" s="766"/>
      <c r="B19" s="767"/>
      <c r="C19" s="775" t="s">
        <v>639</v>
      </c>
      <c r="D19" s="776">
        <v>3012</v>
      </c>
      <c r="E19" s="960">
        <v>0</v>
      </c>
      <c r="F19" s="961">
        <v>0</v>
      </c>
      <c r="H19" s="777"/>
      <c r="I19" s="777"/>
      <c r="J19" s="777"/>
      <c r="K19" s="777"/>
      <c r="L19" s="777"/>
      <c r="M19" s="777"/>
      <c r="N19" s="777"/>
      <c r="O19" s="777"/>
    </row>
    <row r="20" spans="1:15" s="772" customFormat="1" ht="20.100000000000001" customHeight="1">
      <c r="A20" s="766"/>
      <c r="B20" s="767"/>
      <c r="C20" s="775" t="s">
        <v>640</v>
      </c>
      <c r="D20" s="776">
        <v>3013</v>
      </c>
      <c r="E20" s="960">
        <v>16926</v>
      </c>
      <c r="F20" s="961">
        <v>4411</v>
      </c>
      <c r="H20" s="777"/>
      <c r="I20" s="777"/>
      <c r="J20" s="777"/>
      <c r="K20" s="777"/>
      <c r="L20" s="777"/>
      <c r="M20" s="777"/>
      <c r="N20" s="777"/>
      <c r="O20" s="777"/>
    </row>
    <row r="21" spans="1:15" s="772" customFormat="1" ht="20.100000000000001" customHeight="1">
      <c r="A21" s="766"/>
      <c r="B21" s="767"/>
      <c r="C21" s="775" t="s">
        <v>736</v>
      </c>
      <c r="D21" s="776">
        <v>3014</v>
      </c>
      <c r="E21" s="960">
        <v>0</v>
      </c>
      <c r="F21" s="961">
        <v>0</v>
      </c>
      <c r="H21" s="777"/>
      <c r="I21" s="777"/>
      <c r="J21" s="777"/>
      <c r="K21" s="777"/>
      <c r="L21" s="777"/>
      <c r="M21" s="777"/>
      <c r="N21" s="777"/>
      <c r="O21" s="777"/>
    </row>
    <row r="22" spans="1:15" s="772" customFormat="1" ht="20.100000000000001" customHeight="1">
      <c r="A22" s="766"/>
      <c r="B22" s="767"/>
      <c r="C22" s="778" t="s">
        <v>641</v>
      </c>
      <c r="D22" s="774">
        <v>3015</v>
      </c>
      <c r="E22" s="958">
        <v>0</v>
      </c>
      <c r="F22" s="959">
        <v>0</v>
      </c>
      <c r="H22" s="777"/>
      <c r="I22" s="777"/>
      <c r="J22" s="777"/>
      <c r="K22" s="777"/>
      <c r="L22" s="777"/>
      <c r="M22" s="777"/>
      <c r="N22" s="777"/>
      <c r="O22" s="777"/>
    </row>
    <row r="23" spans="1:15" s="772" customFormat="1" ht="20.100000000000001" customHeight="1">
      <c r="A23" s="766"/>
      <c r="B23" s="767"/>
      <c r="C23" s="778" t="s">
        <v>642</v>
      </c>
      <c r="D23" s="774">
        <v>3016</v>
      </c>
      <c r="E23" s="958">
        <f>+E13-E8</f>
        <v>16058</v>
      </c>
      <c r="F23" s="959">
        <f>+F13-F8</f>
        <v>20726</v>
      </c>
      <c r="H23" s="892"/>
      <c r="I23" s="777"/>
      <c r="J23" s="777"/>
      <c r="K23" s="777"/>
      <c r="L23" s="777"/>
      <c r="M23" s="777"/>
      <c r="N23" s="777"/>
      <c r="O23" s="777"/>
    </row>
    <row r="24" spans="1:15" s="772" customFormat="1" ht="20.100000000000001" customHeight="1">
      <c r="A24" s="766"/>
      <c r="B24" s="767"/>
      <c r="C24" s="779" t="s">
        <v>757</v>
      </c>
      <c r="D24" s="776"/>
      <c r="E24" s="960"/>
      <c r="F24" s="962"/>
      <c r="H24" s="777"/>
      <c r="I24" s="777"/>
      <c r="J24" s="777"/>
      <c r="K24" s="777"/>
      <c r="L24" s="777"/>
      <c r="M24" s="777"/>
      <c r="N24" s="777"/>
      <c r="O24" s="777"/>
    </row>
    <row r="25" spans="1:15" s="772" customFormat="1" ht="20.100000000000001" customHeight="1">
      <c r="A25" s="766"/>
      <c r="B25" s="767"/>
      <c r="C25" s="773" t="s">
        <v>115</v>
      </c>
      <c r="D25" s="774">
        <v>3017</v>
      </c>
      <c r="E25" s="958">
        <f>+E26+E27+E28+E30</f>
        <v>0</v>
      </c>
      <c r="F25" s="959">
        <f>+F26+F27+F28+F30</f>
        <v>0</v>
      </c>
      <c r="H25" s="777"/>
      <c r="I25" s="777"/>
      <c r="J25" s="777"/>
      <c r="K25" s="777"/>
      <c r="L25" s="777"/>
      <c r="M25" s="777"/>
      <c r="N25" s="777"/>
      <c r="O25" s="777"/>
    </row>
    <row r="26" spans="1:15" s="772" customFormat="1" ht="20.100000000000001" customHeight="1">
      <c r="A26" s="766"/>
      <c r="B26" s="767"/>
      <c r="C26" s="775" t="s">
        <v>644</v>
      </c>
      <c r="D26" s="776">
        <v>3018</v>
      </c>
      <c r="E26" s="960">
        <v>0</v>
      </c>
      <c r="F26" s="962">
        <v>0</v>
      </c>
      <c r="H26" s="777"/>
      <c r="I26" s="777"/>
      <c r="J26" s="777"/>
      <c r="K26" s="777"/>
      <c r="L26" s="777"/>
      <c r="M26" s="777"/>
      <c r="N26" s="777"/>
      <c r="O26" s="777"/>
    </row>
    <row r="27" spans="1:15" s="772" customFormat="1" ht="27.75" customHeight="1">
      <c r="A27" s="766"/>
      <c r="B27" s="767"/>
      <c r="C27" s="775" t="s">
        <v>645</v>
      </c>
      <c r="D27" s="776">
        <v>3019</v>
      </c>
      <c r="E27" s="960">
        <v>0</v>
      </c>
      <c r="F27" s="962">
        <v>0</v>
      </c>
      <c r="H27" s="777"/>
      <c r="I27" s="777"/>
      <c r="J27" s="777"/>
      <c r="K27" s="777"/>
      <c r="L27" s="777"/>
      <c r="M27" s="777"/>
      <c r="N27" s="777"/>
      <c r="O27" s="777"/>
    </row>
    <row r="28" spans="1:15" s="772" customFormat="1" ht="20.100000000000001" customHeight="1">
      <c r="A28" s="766"/>
      <c r="B28" s="767"/>
      <c r="C28" s="775" t="s">
        <v>646</v>
      </c>
      <c r="D28" s="776">
        <v>3020</v>
      </c>
      <c r="E28" s="960">
        <v>0</v>
      </c>
      <c r="F28" s="962">
        <v>0</v>
      </c>
      <c r="H28" s="892"/>
      <c r="I28" s="777"/>
      <c r="J28" s="777"/>
      <c r="K28" s="777"/>
      <c r="L28" s="777"/>
      <c r="M28" s="777"/>
      <c r="N28" s="777"/>
      <c r="O28" s="777"/>
    </row>
    <row r="29" spans="1:15" s="772" customFormat="1" ht="20.100000000000001" customHeight="1">
      <c r="A29" s="766"/>
      <c r="B29" s="767"/>
      <c r="C29" s="775" t="s">
        <v>647</v>
      </c>
      <c r="D29" s="776">
        <v>3021</v>
      </c>
      <c r="E29" s="960">
        <v>0</v>
      </c>
      <c r="F29" s="962">
        <v>0</v>
      </c>
      <c r="H29" s="777"/>
      <c r="I29" s="777"/>
      <c r="J29" s="777"/>
      <c r="K29" s="777"/>
      <c r="L29" s="777"/>
      <c r="M29" s="777"/>
      <c r="N29" s="777"/>
      <c r="O29" s="777"/>
    </row>
    <row r="30" spans="1:15" s="772" customFormat="1" ht="20.100000000000001" customHeight="1">
      <c r="A30" s="766"/>
      <c r="B30" s="767"/>
      <c r="C30" s="775" t="s">
        <v>18</v>
      </c>
      <c r="D30" s="776">
        <v>3022</v>
      </c>
      <c r="E30" s="960">
        <v>0</v>
      </c>
      <c r="F30" s="962">
        <v>0</v>
      </c>
      <c r="H30" s="777"/>
      <c r="I30" s="777"/>
      <c r="J30" s="777"/>
      <c r="K30" s="777"/>
      <c r="L30" s="777"/>
      <c r="M30" s="777"/>
      <c r="N30" s="777"/>
      <c r="O30" s="777"/>
    </row>
    <row r="31" spans="1:15" s="772" customFormat="1" ht="20.100000000000001" customHeight="1">
      <c r="A31" s="766"/>
      <c r="B31" s="767"/>
      <c r="C31" s="773" t="s">
        <v>116</v>
      </c>
      <c r="D31" s="774">
        <v>3023</v>
      </c>
      <c r="E31" s="958">
        <f>+E32+E33+E34</f>
        <v>14286</v>
      </c>
      <c r="F31" s="959">
        <f>+F32+F33+F34</f>
        <v>11962</v>
      </c>
      <c r="H31" s="777"/>
      <c r="I31" s="777"/>
      <c r="J31" s="777"/>
      <c r="K31" s="777"/>
      <c r="L31" s="777"/>
      <c r="M31" s="777"/>
      <c r="N31" s="777"/>
      <c r="O31" s="777"/>
    </row>
    <row r="32" spans="1:15" s="772" customFormat="1" ht="20.100000000000001" customHeight="1">
      <c r="A32" s="766"/>
      <c r="B32" s="767"/>
      <c r="C32" s="775" t="s">
        <v>648</v>
      </c>
      <c r="D32" s="776">
        <v>3024</v>
      </c>
      <c r="E32" s="960">
        <v>0</v>
      </c>
      <c r="F32" s="961">
        <v>0</v>
      </c>
      <c r="H32" s="777"/>
      <c r="I32" s="777"/>
      <c r="J32" s="777"/>
      <c r="K32" s="777"/>
      <c r="L32" s="777"/>
      <c r="M32" s="777"/>
      <c r="N32" s="777"/>
      <c r="O32" s="777"/>
    </row>
    <row r="33" spans="1:15" s="772" customFormat="1" ht="34.5" customHeight="1">
      <c r="A33" s="766"/>
      <c r="B33" s="767"/>
      <c r="C33" s="775" t="s">
        <v>649</v>
      </c>
      <c r="D33" s="776">
        <v>3025</v>
      </c>
      <c r="E33" s="960">
        <v>14286</v>
      </c>
      <c r="F33" s="961">
        <v>11962</v>
      </c>
      <c r="H33" s="777"/>
      <c r="I33" s="777"/>
      <c r="J33" s="777"/>
      <c r="K33" s="777"/>
      <c r="L33" s="777"/>
      <c r="M33" s="777"/>
      <c r="N33" s="777"/>
      <c r="O33" s="777"/>
    </row>
    <row r="34" spans="1:15" s="772" customFormat="1" ht="20.100000000000001" customHeight="1">
      <c r="A34" s="766"/>
      <c r="B34" s="767"/>
      <c r="C34" s="775" t="s">
        <v>650</v>
      </c>
      <c r="D34" s="776">
        <v>3026</v>
      </c>
      <c r="E34" s="960">
        <v>0</v>
      </c>
      <c r="F34" s="961">
        <v>0</v>
      </c>
      <c r="H34" s="777"/>
      <c r="I34" s="777"/>
      <c r="J34" s="777"/>
      <c r="K34" s="777"/>
      <c r="L34" s="777"/>
      <c r="M34" s="777"/>
      <c r="N34" s="777"/>
      <c r="O34" s="777"/>
    </row>
    <row r="35" spans="1:15" s="772" customFormat="1" ht="20.100000000000001" customHeight="1">
      <c r="A35" s="766"/>
      <c r="B35" s="767"/>
      <c r="C35" s="778" t="s">
        <v>651</v>
      </c>
      <c r="D35" s="774">
        <v>3027</v>
      </c>
      <c r="E35" s="958">
        <v>0</v>
      </c>
      <c r="F35" s="959">
        <v>0</v>
      </c>
      <c r="H35" s="777"/>
      <c r="I35" s="777"/>
      <c r="J35" s="777"/>
      <c r="K35" s="777"/>
      <c r="L35" s="777"/>
      <c r="M35" s="777"/>
      <c r="N35" s="777"/>
      <c r="O35" s="777"/>
    </row>
    <row r="36" spans="1:15" s="772" customFormat="1" ht="20.100000000000001" customHeight="1">
      <c r="A36" s="766"/>
      <c r="B36" s="767"/>
      <c r="C36" s="778" t="s">
        <v>652</v>
      </c>
      <c r="D36" s="774">
        <v>3028</v>
      </c>
      <c r="E36" s="958">
        <f>+E31-E25</f>
        <v>14286</v>
      </c>
      <c r="F36" s="959">
        <f>+F31-F25</f>
        <v>11962</v>
      </c>
      <c r="H36" s="777"/>
      <c r="I36" s="777"/>
      <c r="J36" s="777"/>
      <c r="K36" s="777"/>
      <c r="L36" s="777"/>
      <c r="M36" s="777"/>
      <c r="N36" s="777"/>
      <c r="O36" s="777"/>
    </row>
    <row r="37" spans="1:15" s="772" customFormat="1" ht="22.5" customHeight="1">
      <c r="A37" s="766"/>
      <c r="B37" s="767"/>
      <c r="C37" s="779" t="s">
        <v>653</v>
      </c>
      <c r="D37" s="776"/>
      <c r="E37" s="960"/>
      <c r="F37" s="962"/>
      <c r="H37" s="777"/>
      <c r="I37" s="777"/>
      <c r="J37" s="777"/>
      <c r="K37" s="777"/>
      <c r="L37" s="777"/>
      <c r="M37" s="777"/>
      <c r="N37" s="777"/>
      <c r="O37" s="777"/>
    </row>
    <row r="38" spans="1:15" s="772" customFormat="1" ht="20.100000000000001" customHeight="1">
      <c r="A38" s="766"/>
      <c r="B38" s="767"/>
      <c r="C38" s="773" t="s">
        <v>654</v>
      </c>
      <c r="D38" s="774">
        <v>3029</v>
      </c>
      <c r="E38" s="958">
        <f>+E39+E40+E41+E42+E43+E44+E45</f>
        <v>8556</v>
      </c>
      <c r="F38" s="959">
        <f>+F39+F40+F41+F42+F43+F44+F45</f>
        <v>10113</v>
      </c>
      <c r="H38" s="777"/>
      <c r="I38" s="777"/>
      <c r="J38" s="777"/>
      <c r="K38" s="777"/>
      <c r="L38" s="777"/>
      <c r="M38" s="777"/>
      <c r="N38" s="777"/>
      <c r="O38" s="777"/>
    </row>
    <row r="39" spans="1:15" s="772" customFormat="1" ht="20.100000000000001" customHeight="1">
      <c r="A39" s="766"/>
      <c r="B39" s="767"/>
      <c r="C39" s="775" t="s">
        <v>19</v>
      </c>
      <c r="D39" s="776">
        <v>3030</v>
      </c>
      <c r="E39" s="960">
        <v>0</v>
      </c>
      <c r="F39" s="962">
        <v>0</v>
      </c>
      <c r="H39" s="777"/>
      <c r="I39" s="777"/>
      <c r="J39" s="777"/>
      <c r="K39" s="777"/>
      <c r="L39" s="777"/>
      <c r="M39" s="777"/>
      <c r="N39" s="777"/>
      <c r="O39" s="777"/>
    </row>
    <row r="40" spans="1:15" s="772" customFormat="1" ht="20.100000000000001" customHeight="1">
      <c r="A40" s="766"/>
      <c r="B40" s="767"/>
      <c r="C40" s="775" t="s">
        <v>655</v>
      </c>
      <c r="D40" s="776">
        <v>3031</v>
      </c>
      <c r="E40" s="960">
        <v>0</v>
      </c>
      <c r="F40" s="962">
        <v>0</v>
      </c>
      <c r="H40" s="777"/>
      <c r="I40" s="777"/>
      <c r="J40" s="777"/>
      <c r="K40" s="777"/>
      <c r="L40" s="777"/>
      <c r="M40" s="777"/>
      <c r="N40" s="777"/>
      <c r="O40" s="777"/>
    </row>
    <row r="41" spans="1:15" s="772" customFormat="1" ht="20.100000000000001" customHeight="1">
      <c r="A41" s="766"/>
      <c r="B41" s="767"/>
      <c r="C41" s="775" t="s">
        <v>656</v>
      </c>
      <c r="D41" s="776">
        <v>3032</v>
      </c>
      <c r="E41" s="960">
        <v>0</v>
      </c>
      <c r="F41" s="962">
        <v>0</v>
      </c>
      <c r="H41" s="777"/>
      <c r="I41" s="777"/>
      <c r="J41" s="777"/>
      <c r="K41" s="777"/>
      <c r="L41" s="777"/>
      <c r="M41" s="777"/>
      <c r="N41" s="777"/>
      <c r="O41" s="777"/>
    </row>
    <row r="42" spans="1:15" s="772" customFormat="1" ht="20.100000000000001" customHeight="1">
      <c r="A42" s="766"/>
      <c r="B42" s="767"/>
      <c r="C42" s="775" t="s">
        <v>657</v>
      </c>
      <c r="D42" s="776">
        <v>3033</v>
      </c>
      <c r="E42" s="960">
        <v>0</v>
      </c>
      <c r="F42" s="962">
        <v>0</v>
      </c>
      <c r="H42" s="777"/>
      <c r="I42" s="777"/>
      <c r="J42" s="777"/>
      <c r="K42" s="777"/>
      <c r="L42" s="777"/>
      <c r="M42" s="777"/>
      <c r="N42" s="777"/>
      <c r="O42" s="777"/>
    </row>
    <row r="43" spans="1:15" s="772" customFormat="1" ht="20.100000000000001" customHeight="1">
      <c r="A43" s="766"/>
      <c r="B43" s="767"/>
      <c r="C43" s="775" t="s">
        <v>658</v>
      </c>
      <c r="D43" s="776">
        <v>3034</v>
      </c>
      <c r="E43" s="960">
        <v>0</v>
      </c>
      <c r="F43" s="962">
        <v>0</v>
      </c>
      <c r="H43" s="777"/>
      <c r="I43" s="777"/>
      <c r="J43" s="777"/>
      <c r="K43" s="777"/>
      <c r="L43" s="777"/>
      <c r="M43" s="777"/>
      <c r="N43" s="777"/>
      <c r="O43" s="777"/>
    </row>
    <row r="44" spans="1:15" s="772" customFormat="1" ht="20.100000000000001" customHeight="1">
      <c r="A44" s="766"/>
      <c r="B44" s="767"/>
      <c r="C44" s="775" t="s">
        <v>659</v>
      </c>
      <c r="D44" s="776">
        <v>3035</v>
      </c>
      <c r="E44" s="960">
        <v>0</v>
      </c>
      <c r="F44" s="962">
        <v>0</v>
      </c>
      <c r="H44" s="777"/>
      <c r="I44" s="777"/>
      <c r="J44" s="777"/>
      <c r="K44" s="777"/>
      <c r="L44" s="777"/>
      <c r="M44" s="777"/>
      <c r="N44" s="777"/>
      <c r="O44" s="777"/>
    </row>
    <row r="45" spans="1:15" s="772" customFormat="1" ht="20.100000000000001" customHeight="1">
      <c r="A45" s="766"/>
      <c r="B45" s="767"/>
      <c r="C45" s="775" t="s">
        <v>737</v>
      </c>
      <c r="D45" s="776">
        <v>3036</v>
      </c>
      <c r="E45" s="960">
        <v>8556</v>
      </c>
      <c r="F45" s="961">
        <v>10113</v>
      </c>
      <c r="H45" s="777"/>
      <c r="I45" s="777"/>
      <c r="J45" s="777"/>
      <c r="K45" s="777"/>
      <c r="L45" s="777"/>
      <c r="M45" s="777"/>
      <c r="N45" s="777"/>
      <c r="O45" s="777"/>
    </row>
    <row r="46" spans="1:15" s="772" customFormat="1" ht="20.100000000000001" customHeight="1">
      <c r="A46" s="766"/>
      <c r="B46" s="767"/>
      <c r="C46" s="773" t="s">
        <v>660</v>
      </c>
      <c r="D46" s="774">
        <v>3037</v>
      </c>
      <c r="E46" s="958">
        <f>+E47+E48+E49+E50+E51+E52+E53+E54</f>
        <v>207</v>
      </c>
      <c r="F46" s="959">
        <f>+F47+F48+F49+F50+F51+F52+F53+F54</f>
        <v>4915</v>
      </c>
      <c r="H46" s="777"/>
      <c r="I46" s="777"/>
      <c r="J46" s="777"/>
      <c r="K46" s="777"/>
      <c r="L46" s="777"/>
      <c r="M46" s="777"/>
      <c r="N46" s="777"/>
      <c r="O46" s="777"/>
    </row>
    <row r="47" spans="1:15" s="772" customFormat="1" ht="20.100000000000001" customHeight="1">
      <c r="A47" s="766"/>
      <c r="B47" s="767"/>
      <c r="C47" s="775" t="s">
        <v>661</v>
      </c>
      <c r="D47" s="776">
        <v>3038</v>
      </c>
      <c r="E47" s="960">
        <v>0</v>
      </c>
      <c r="F47" s="962">
        <v>0</v>
      </c>
      <c r="H47" s="777"/>
      <c r="I47" s="777"/>
      <c r="J47" s="777"/>
      <c r="K47" s="777"/>
      <c r="L47" s="777"/>
      <c r="M47" s="777"/>
      <c r="N47" s="777"/>
      <c r="O47" s="777"/>
    </row>
    <row r="48" spans="1:15" s="772" customFormat="1" ht="20.100000000000001" customHeight="1">
      <c r="A48" s="766"/>
      <c r="B48" s="767"/>
      <c r="C48" s="775" t="s">
        <v>655</v>
      </c>
      <c r="D48" s="776">
        <v>3039</v>
      </c>
      <c r="E48" s="960">
        <v>0</v>
      </c>
      <c r="F48" s="962">
        <v>0</v>
      </c>
      <c r="H48" s="777"/>
      <c r="I48" s="777"/>
      <c r="J48" s="777"/>
      <c r="K48" s="777"/>
      <c r="L48" s="777"/>
      <c r="M48" s="777"/>
      <c r="N48" s="777"/>
      <c r="O48" s="777"/>
    </row>
    <row r="49" spans="1:15" s="772" customFormat="1" ht="20.100000000000001" customHeight="1">
      <c r="A49" s="766"/>
      <c r="B49" s="767"/>
      <c r="C49" s="775" t="s">
        <v>656</v>
      </c>
      <c r="D49" s="776">
        <v>3040</v>
      </c>
      <c r="E49" s="960">
        <v>0</v>
      </c>
      <c r="F49" s="962">
        <v>0</v>
      </c>
      <c r="H49" s="777"/>
      <c r="I49" s="777"/>
      <c r="J49" s="777"/>
      <c r="K49" s="777"/>
      <c r="L49" s="777"/>
      <c r="M49" s="777"/>
      <c r="N49" s="777"/>
      <c r="O49" s="777"/>
    </row>
    <row r="50" spans="1:15" s="772" customFormat="1" ht="20.100000000000001" customHeight="1">
      <c r="A50" s="766"/>
      <c r="B50" s="767"/>
      <c r="C50" s="775" t="s">
        <v>657</v>
      </c>
      <c r="D50" s="776">
        <v>3041</v>
      </c>
      <c r="E50" s="960">
        <v>0</v>
      </c>
      <c r="F50" s="962">
        <v>0</v>
      </c>
      <c r="H50" s="777"/>
      <c r="I50" s="777"/>
      <c r="J50" s="777"/>
      <c r="K50" s="777"/>
      <c r="L50" s="777"/>
      <c r="M50" s="777"/>
      <c r="N50" s="777"/>
      <c r="O50" s="777"/>
    </row>
    <row r="51" spans="1:15" s="772" customFormat="1" ht="20.100000000000001" customHeight="1">
      <c r="A51" s="766"/>
      <c r="B51" s="767"/>
      <c r="C51" s="775" t="s">
        <v>658</v>
      </c>
      <c r="D51" s="776">
        <v>3042</v>
      </c>
      <c r="E51" s="960">
        <v>0</v>
      </c>
      <c r="F51" s="962">
        <v>0</v>
      </c>
      <c r="H51" s="777"/>
      <c r="I51" s="777"/>
      <c r="J51" s="777"/>
      <c r="K51" s="777"/>
      <c r="L51" s="777"/>
      <c r="M51" s="777"/>
      <c r="N51" s="777"/>
      <c r="O51" s="777"/>
    </row>
    <row r="52" spans="1:15" s="772" customFormat="1" ht="20.100000000000001" customHeight="1">
      <c r="A52" s="766"/>
      <c r="B52" s="767"/>
      <c r="C52" s="775" t="s">
        <v>662</v>
      </c>
      <c r="D52" s="776">
        <v>3043</v>
      </c>
      <c r="E52" s="960">
        <v>207</v>
      </c>
      <c r="F52" s="961">
        <v>4915</v>
      </c>
      <c r="H52" s="777"/>
      <c r="I52" s="777"/>
      <c r="J52" s="777"/>
      <c r="K52" s="777"/>
      <c r="L52" s="777"/>
      <c r="M52" s="777"/>
      <c r="N52" s="777"/>
      <c r="O52" s="777"/>
    </row>
    <row r="53" spans="1:15" s="772" customFormat="1" ht="20.100000000000001" customHeight="1">
      <c r="A53" s="766"/>
      <c r="B53" s="767"/>
      <c r="C53" s="775" t="s">
        <v>663</v>
      </c>
      <c r="D53" s="776">
        <v>3044</v>
      </c>
      <c r="E53" s="960">
        <v>0</v>
      </c>
      <c r="F53" s="962">
        <v>0</v>
      </c>
      <c r="H53" s="777"/>
      <c r="I53" s="777"/>
      <c r="J53" s="777"/>
      <c r="K53" s="777"/>
      <c r="L53" s="777"/>
      <c r="M53" s="777"/>
      <c r="N53" s="777"/>
      <c r="O53" s="777"/>
    </row>
    <row r="54" spans="1:15" s="772" customFormat="1" ht="20.100000000000001" customHeight="1">
      <c r="A54" s="766"/>
      <c r="B54" s="767"/>
      <c r="C54" s="775" t="s">
        <v>664</v>
      </c>
      <c r="D54" s="776">
        <v>3045</v>
      </c>
      <c r="E54" s="960">
        <v>0</v>
      </c>
      <c r="F54" s="962">
        <v>0</v>
      </c>
      <c r="H54" s="777"/>
      <c r="I54" s="777"/>
      <c r="J54" s="777"/>
      <c r="K54" s="777"/>
      <c r="L54" s="777"/>
      <c r="M54" s="777"/>
      <c r="N54" s="777"/>
      <c r="O54" s="777"/>
    </row>
    <row r="55" spans="1:15" s="772" customFormat="1" ht="20.100000000000001" customHeight="1">
      <c r="A55" s="766"/>
      <c r="B55" s="767"/>
      <c r="C55" s="778" t="s">
        <v>665</v>
      </c>
      <c r="D55" s="774">
        <v>3046</v>
      </c>
      <c r="E55" s="958">
        <f>+E38-E46</f>
        <v>8349</v>
      </c>
      <c r="F55" s="959">
        <f>+F38-F46</f>
        <v>5198</v>
      </c>
      <c r="H55" s="777"/>
      <c r="I55" s="777"/>
      <c r="J55" s="777"/>
      <c r="K55" s="777"/>
      <c r="L55" s="777"/>
      <c r="M55" s="777"/>
      <c r="N55" s="777"/>
      <c r="O55" s="777"/>
    </row>
    <row r="56" spans="1:15" s="772" customFormat="1" ht="20.100000000000001" customHeight="1">
      <c r="A56" s="766"/>
      <c r="B56" s="767"/>
      <c r="C56" s="778" t="s">
        <v>666</v>
      </c>
      <c r="D56" s="774">
        <v>3047</v>
      </c>
      <c r="E56" s="958">
        <v>0</v>
      </c>
      <c r="F56" s="959">
        <v>0</v>
      </c>
      <c r="H56" s="777"/>
      <c r="I56" s="777"/>
      <c r="J56" s="777"/>
      <c r="K56" s="777"/>
      <c r="L56" s="777"/>
      <c r="M56" s="777"/>
      <c r="N56" s="777"/>
      <c r="O56" s="777"/>
    </row>
    <row r="57" spans="1:15" s="772" customFormat="1" ht="20.100000000000001" customHeight="1">
      <c r="A57" s="766"/>
      <c r="B57" s="767"/>
      <c r="C57" s="773" t="s">
        <v>667</v>
      </c>
      <c r="D57" s="774">
        <v>3048</v>
      </c>
      <c r="E57" s="958">
        <f>+E8+E25+E38</f>
        <v>359843</v>
      </c>
      <c r="F57" s="959">
        <f>+F8+F25+F38</f>
        <v>274742</v>
      </c>
      <c r="H57" s="777"/>
      <c r="I57" s="777"/>
      <c r="J57" s="777"/>
      <c r="K57" s="777"/>
      <c r="L57" s="777"/>
      <c r="M57" s="777"/>
      <c r="N57" s="777"/>
      <c r="O57" s="777"/>
    </row>
    <row r="58" spans="1:15" s="772" customFormat="1" ht="20.100000000000001" customHeight="1">
      <c r="A58" s="766"/>
      <c r="B58" s="767"/>
      <c r="C58" s="773" t="s">
        <v>668</v>
      </c>
      <c r="D58" s="774">
        <v>3049</v>
      </c>
      <c r="E58" s="958">
        <f>+E13+E31+E46</f>
        <v>381838</v>
      </c>
      <c r="F58" s="959">
        <f>+F13+F31+F46</f>
        <v>302232</v>
      </c>
      <c r="H58" s="777"/>
      <c r="I58" s="777"/>
      <c r="J58" s="777"/>
      <c r="K58" s="777"/>
      <c r="L58" s="777"/>
      <c r="M58" s="777"/>
      <c r="N58" s="777"/>
      <c r="O58" s="777"/>
    </row>
    <row r="59" spans="1:15" s="772" customFormat="1" ht="20.100000000000001" customHeight="1">
      <c r="A59" s="766"/>
      <c r="B59" s="767"/>
      <c r="C59" s="773" t="s">
        <v>669</v>
      </c>
      <c r="D59" s="774">
        <v>3050</v>
      </c>
      <c r="E59" s="958">
        <v>0</v>
      </c>
      <c r="F59" s="959">
        <v>0</v>
      </c>
      <c r="H59" s="777"/>
      <c r="I59" s="777"/>
      <c r="J59" s="777"/>
      <c r="K59" s="777"/>
      <c r="L59" s="777"/>
      <c r="M59" s="777"/>
      <c r="N59" s="777"/>
      <c r="O59" s="777"/>
    </row>
    <row r="60" spans="1:15" s="772" customFormat="1" ht="20.100000000000001" customHeight="1">
      <c r="A60" s="766"/>
      <c r="B60" s="767"/>
      <c r="C60" s="773" t="s">
        <v>670</v>
      </c>
      <c r="D60" s="774">
        <v>3051</v>
      </c>
      <c r="E60" s="958">
        <f>+E58-E57</f>
        <v>21995</v>
      </c>
      <c r="F60" s="959">
        <f>+F58-F57</f>
        <v>27490</v>
      </c>
      <c r="H60" s="777"/>
      <c r="I60" s="777"/>
      <c r="J60" s="777"/>
      <c r="K60" s="777"/>
      <c r="L60" s="777"/>
      <c r="M60" s="777"/>
      <c r="N60" s="777"/>
      <c r="O60" s="777"/>
    </row>
    <row r="61" spans="1:15" s="772" customFormat="1" ht="20.100000000000001" customHeight="1">
      <c r="A61" s="766"/>
      <c r="B61" s="767"/>
      <c r="C61" s="780" t="s">
        <v>671</v>
      </c>
      <c r="D61" s="781">
        <v>3052</v>
      </c>
      <c r="E61" s="963">
        <v>35471</v>
      </c>
      <c r="F61" s="961">
        <v>47742</v>
      </c>
      <c r="H61" s="777"/>
      <c r="I61" s="777"/>
      <c r="J61" s="777"/>
      <c r="K61" s="777"/>
      <c r="L61" s="777"/>
      <c r="M61" s="777"/>
      <c r="N61" s="777"/>
      <c r="O61" s="777"/>
    </row>
    <row r="62" spans="1:15" s="772" customFormat="1" ht="24" customHeight="1">
      <c r="A62" s="766"/>
      <c r="B62" s="767"/>
      <c r="C62" s="779" t="s">
        <v>672</v>
      </c>
      <c r="D62" s="776">
        <v>3053</v>
      </c>
      <c r="E62" s="960">
        <v>0</v>
      </c>
      <c r="F62" s="962">
        <v>0</v>
      </c>
      <c r="H62" s="777"/>
      <c r="I62" s="777"/>
      <c r="J62" s="777"/>
      <c r="K62" s="777"/>
      <c r="L62" s="777"/>
      <c r="M62" s="777"/>
      <c r="N62" s="777"/>
      <c r="O62" s="777"/>
    </row>
    <row r="63" spans="1:15" s="772" customFormat="1" ht="24" customHeight="1">
      <c r="A63" s="766"/>
      <c r="B63" s="767"/>
      <c r="C63" s="779" t="s">
        <v>762</v>
      </c>
      <c r="D63" s="776">
        <v>3054</v>
      </c>
      <c r="E63" s="960">
        <v>0</v>
      </c>
      <c r="F63" s="962">
        <v>0</v>
      </c>
      <c r="H63" s="777"/>
      <c r="I63" s="777"/>
      <c r="J63" s="777"/>
      <c r="K63" s="777"/>
      <c r="L63" s="777"/>
      <c r="M63" s="777"/>
      <c r="N63" s="777"/>
      <c r="O63" s="777"/>
    </row>
    <row r="64" spans="1:15" s="772" customFormat="1" ht="20.100000000000001" customHeight="1">
      <c r="C64" s="782" t="s">
        <v>673</v>
      </c>
      <c r="D64" s="1222">
        <v>3055</v>
      </c>
      <c r="E64" s="1224">
        <f>+E59-E60+E61+E62-E63</f>
        <v>13476</v>
      </c>
      <c r="F64" s="1226">
        <f>+F59-F60+F61+F62-F63</f>
        <v>20252</v>
      </c>
      <c r="H64" s="777"/>
      <c r="I64" s="777"/>
      <c r="J64" s="777"/>
      <c r="K64" s="777"/>
      <c r="L64" s="777"/>
      <c r="M64" s="777"/>
      <c r="N64" s="777"/>
      <c r="O64" s="777"/>
    </row>
    <row r="65" spans="3:15" s="772" customFormat="1" ht="13.5" customHeight="1" thickBot="1">
      <c r="C65" s="946" t="s">
        <v>980</v>
      </c>
      <c r="D65" s="1223"/>
      <c r="E65" s="1225"/>
      <c r="F65" s="1227"/>
      <c r="H65" s="777"/>
      <c r="I65" s="777"/>
      <c r="J65" s="777"/>
      <c r="K65" s="777"/>
      <c r="L65" s="777"/>
      <c r="M65" s="777"/>
      <c r="N65" s="777"/>
      <c r="O65" s="777"/>
    </row>
    <row r="66" spans="3:15" s="734" customFormat="1">
      <c r="C66" s="783"/>
      <c r="F66" s="785">
        <v>-20252</v>
      </c>
    </row>
    <row r="67" spans="3:15" s="734" customFormat="1">
      <c r="C67" s="783"/>
      <c r="F67" s="784">
        <f>SUM(F64:F66)</f>
        <v>0</v>
      </c>
    </row>
    <row r="68" spans="3:15" s="734" customFormat="1"/>
    <row r="69" spans="3:15" s="734" customFormat="1">
      <c r="F69" s="785"/>
    </row>
    <row r="70" spans="3:15" s="734" customFormat="1"/>
    <row r="71" spans="3:15" s="734" customFormat="1"/>
    <row r="110" spans="3:3">
      <c r="C110" s="159">
        <v>0</v>
      </c>
    </row>
  </sheetData>
  <mergeCells count="5">
    <mergeCell ref="C2:F2"/>
    <mergeCell ref="C3:F3"/>
    <mergeCell ref="D64:D65"/>
    <mergeCell ref="E64:E65"/>
    <mergeCell ref="F64:F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109"/>
  <sheetViews>
    <sheetView showGridLines="0" workbookViewId="0">
      <selection activeCell="C17" sqref="C17:C18"/>
    </sheetView>
  </sheetViews>
  <sheetFormatPr defaultColWidth="9.109375" defaultRowHeight="15.6"/>
  <cols>
    <col min="1" max="1" width="0.6640625" style="786" customWidth="1"/>
    <col min="2" max="2" width="35.5546875" style="786" customWidth="1"/>
    <col min="3" max="3" width="12.88671875" style="786" customWidth="1"/>
    <col min="4" max="4" width="10.6640625" style="786" customWidth="1"/>
    <col min="5" max="8" width="17.6640625" style="786" customWidth="1"/>
    <col min="9" max="9" width="34" style="786" customWidth="1"/>
    <col min="10" max="10" width="45.109375" style="786" customWidth="1"/>
    <col min="11" max="11" width="59.88671875" style="786" customWidth="1"/>
    <col min="12" max="16384" width="9.109375" style="786"/>
  </cols>
  <sheetData>
    <row r="1" spans="1:10">
      <c r="J1" s="787" t="s">
        <v>624</v>
      </c>
    </row>
    <row r="3" spans="1:10" ht="20.25" customHeight="1">
      <c r="B3" s="1228" t="s">
        <v>677</v>
      </c>
      <c r="C3" s="1228"/>
      <c r="D3" s="1228"/>
      <c r="E3" s="1228"/>
      <c r="F3" s="1228"/>
      <c r="G3" s="1228"/>
      <c r="H3" s="1228"/>
      <c r="I3" s="1228"/>
      <c r="J3" s="1228"/>
    </row>
    <row r="4" spans="1:10" ht="16.2" thickBot="1"/>
    <row r="5" spans="1:10" ht="21.75" customHeight="1" thickBot="1">
      <c r="B5" s="1229" t="s">
        <v>678</v>
      </c>
      <c r="C5" s="1231" t="s">
        <v>679</v>
      </c>
      <c r="D5" s="1233" t="s">
        <v>680</v>
      </c>
      <c r="E5" s="1235" t="s">
        <v>681</v>
      </c>
      <c r="F5" s="1236"/>
      <c r="G5" s="1236"/>
      <c r="H5" s="1237"/>
      <c r="I5" s="1238" t="s">
        <v>682</v>
      </c>
      <c r="J5" s="1240" t="s">
        <v>683</v>
      </c>
    </row>
    <row r="6" spans="1:10" ht="30.75" customHeight="1" thickBot="1">
      <c r="B6" s="1230"/>
      <c r="C6" s="1232"/>
      <c r="D6" s="1234"/>
      <c r="E6" s="788" t="s">
        <v>680</v>
      </c>
      <c r="F6" s="906" t="s">
        <v>827</v>
      </c>
      <c r="G6" s="907" t="s">
        <v>876</v>
      </c>
      <c r="H6" s="907" t="s">
        <v>912</v>
      </c>
      <c r="I6" s="1239"/>
      <c r="J6" s="1241"/>
    </row>
    <row r="7" spans="1:10" ht="40.200000000000003" customHeight="1">
      <c r="A7" s="789"/>
      <c r="B7" s="790" t="s">
        <v>877</v>
      </c>
      <c r="C7" s="791" t="s">
        <v>820</v>
      </c>
      <c r="D7" s="792">
        <v>2024</v>
      </c>
      <c r="E7" s="793">
        <v>4</v>
      </c>
      <c r="F7" s="794">
        <v>5</v>
      </c>
      <c r="G7" s="794">
        <v>5</v>
      </c>
      <c r="H7" s="795">
        <v>5</v>
      </c>
      <c r="I7" s="796" t="s">
        <v>824</v>
      </c>
      <c r="J7" s="797" t="s">
        <v>825</v>
      </c>
    </row>
    <row r="8" spans="1:10" ht="49.2" customHeight="1">
      <c r="A8" s="789"/>
      <c r="B8" s="798" t="s">
        <v>783</v>
      </c>
      <c r="C8" s="799" t="s">
        <v>821</v>
      </c>
      <c r="D8" s="792">
        <v>2024</v>
      </c>
      <c r="E8" s="800">
        <v>4</v>
      </c>
      <c r="F8" s="801">
        <v>5</v>
      </c>
      <c r="G8" s="801">
        <v>5</v>
      </c>
      <c r="H8" s="802">
        <v>5</v>
      </c>
      <c r="I8" s="798" t="s">
        <v>824</v>
      </c>
      <c r="J8" s="803" t="s">
        <v>825</v>
      </c>
    </row>
    <row r="9" spans="1:10" ht="40.200000000000003" customHeight="1">
      <c r="A9" s="789"/>
      <c r="B9" s="798" t="s">
        <v>784</v>
      </c>
      <c r="C9" s="799" t="s">
        <v>878</v>
      </c>
      <c r="D9" s="792">
        <v>2024</v>
      </c>
      <c r="E9" s="800">
        <v>4</v>
      </c>
      <c r="F9" s="801">
        <v>5</v>
      </c>
      <c r="G9" s="801">
        <v>5</v>
      </c>
      <c r="H9" s="802">
        <v>5</v>
      </c>
      <c r="I9" s="798" t="s">
        <v>824</v>
      </c>
      <c r="J9" s="803" t="s">
        <v>825</v>
      </c>
    </row>
    <row r="10" spans="1:10" ht="40.200000000000003" customHeight="1">
      <c r="A10" s="789"/>
      <c r="B10" s="798" t="s">
        <v>785</v>
      </c>
      <c r="C10" s="799" t="s">
        <v>822</v>
      </c>
      <c r="D10" s="792">
        <v>2024</v>
      </c>
      <c r="E10" s="800">
        <v>4</v>
      </c>
      <c r="F10" s="801">
        <v>5</v>
      </c>
      <c r="G10" s="801">
        <v>5</v>
      </c>
      <c r="H10" s="802">
        <v>5</v>
      </c>
      <c r="I10" s="798" t="s">
        <v>824</v>
      </c>
      <c r="J10" s="803" t="s">
        <v>825</v>
      </c>
    </row>
    <row r="11" spans="1:10" ht="40.200000000000003" customHeight="1">
      <c r="A11" s="789"/>
      <c r="B11" s="798" t="s">
        <v>786</v>
      </c>
      <c r="C11" s="799" t="s">
        <v>823</v>
      </c>
      <c r="D11" s="792">
        <v>2024</v>
      </c>
      <c r="E11" s="800">
        <v>4</v>
      </c>
      <c r="F11" s="801">
        <v>5</v>
      </c>
      <c r="G11" s="801">
        <v>5</v>
      </c>
      <c r="H11" s="802">
        <v>5</v>
      </c>
      <c r="I11" s="798" t="s">
        <v>824</v>
      </c>
      <c r="J11" s="803" t="s">
        <v>825</v>
      </c>
    </row>
    <row r="12" spans="1:10" ht="49.95" customHeight="1">
      <c r="A12" s="789"/>
      <c r="B12" s="798" t="s">
        <v>787</v>
      </c>
      <c r="C12" s="804" t="s">
        <v>879</v>
      </c>
      <c r="D12" s="792">
        <v>2024</v>
      </c>
      <c r="E12" s="800">
        <v>4</v>
      </c>
      <c r="F12" s="801">
        <v>5</v>
      </c>
      <c r="G12" s="801">
        <v>5</v>
      </c>
      <c r="H12" s="802">
        <v>5</v>
      </c>
      <c r="I12" s="798" t="s">
        <v>824</v>
      </c>
      <c r="J12" s="803" t="s">
        <v>825</v>
      </c>
    </row>
    <row r="13" spans="1:10" ht="40.200000000000003" customHeight="1">
      <c r="A13" s="789"/>
      <c r="B13" s="805" t="s">
        <v>788</v>
      </c>
      <c r="C13" s="806" t="s">
        <v>880</v>
      </c>
      <c r="D13" s="792">
        <v>2024</v>
      </c>
      <c r="E13" s="800">
        <v>4</v>
      </c>
      <c r="F13" s="801">
        <v>5</v>
      </c>
      <c r="G13" s="801">
        <v>5</v>
      </c>
      <c r="H13" s="802">
        <v>5</v>
      </c>
      <c r="I13" s="798" t="s">
        <v>824</v>
      </c>
      <c r="J13" s="803" t="s">
        <v>825</v>
      </c>
    </row>
    <row r="14" spans="1:10" ht="40.200000000000003" customHeight="1">
      <c r="A14" s="789"/>
      <c r="B14" s="798" t="s">
        <v>789</v>
      </c>
      <c r="C14" s="804" t="s">
        <v>881</v>
      </c>
      <c r="D14" s="792">
        <v>2024</v>
      </c>
      <c r="E14" s="800">
        <v>4</v>
      </c>
      <c r="F14" s="801">
        <v>5</v>
      </c>
      <c r="G14" s="801">
        <v>5</v>
      </c>
      <c r="H14" s="802">
        <v>5</v>
      </c>
      <c r="I14" s="798" t="s">
        <v>824</v>
      </c>
      <c r="J14" s="803" t="s">
        <v>825</v>
      </c>
    </row>
    <row r="15" spans="1:10" ht="19.95" customHeight="1">
      <c r="A15" s="789"/>
      <c r="B15" s="807"/>
      <c r="C15" s="808"/>
      <c r="D15" s="809"/>
      <c r="E15" s="810"/>
      <c r="F15" s="811"/>
      <c r="G15" s="811"/>
      <c r="H15" s="812"/>
      <c r="I15" s="807"/>
      <c r="J15" s="813"/>
    </row>
    <row r="16" spans="1:10" ht="20.100000000000001" customHeight="1">
      <c r="A16" s="789"/>
      <c r="B16" s="807"/>
      <c r="C16" s="808"/>
      <c r="D16" s="809"/>
      <c r="E16" s="810"/>
      <c r="F16" s="811"/>
      <c r="G16" s="811"/>
      <c r="H16" s="812"/>
      <c r="I16" s="807"/>
      <c r="J16" s="813"/>
    </row>
    <row r="17" spans="1:10" ht="20.100000000000001" customHeight="1">
      <c r="A17" s="789"/>
      <c r="B17" s="807"/>
      <c r="C17" s="808"/>
      <c r="D17" s="809"/>
      <c r="E17" s="810"/>
      <c r="F17" s="811"/>
      <c r="G17" s="811"/>
      <c r="H17" s="812"/>
      <c r="I17" s="807"/>
      <c r="J17" s="813"/>
    </row>
    <row r="18" spans="1:10" ht="20.100000000000001" customHeight="1">
      <c r="A18" s="789"/>
      <c r="B18" s="807"/>
      <c r="C18" s="808"/>
      <c r="D18" s="809"/>
      <c r="E18" s="810"/>
      <c r="F18" s="811"/>
      <c r="G18" s="811"/>
      <c r="H18" s="812"/>
      <c r="I18" s="807"/>
      <c r="J18" s="813"/>
    </row>
    <row r="19" spans="1:10" ht="20.100000000000001" customHeight="1">
      <c r="A19" s="789"/>
      <c r="B19" s="814"/>
      <c r="C19" s="815"/>
      <c r="D19" s="816"/>
      <c r="E19" s="817"/>
      <c r="F19" s="818"/>
      <c r="G19" s="818"/>
      <c r="H19" s="819"/>
      <c r="I19" s="814"/>
      <c r="J19" s="820"/>
    </row>
    <row r="20" spans="1:10" ht="20.100000000000001" customHeight="1" thickBot="1">
      <c r="A20" s="789"/>
      <c r="B20" s="821"/>
      <c r="C20" s="822"/>
      <c r="D20" s="823"/>
      <c r="E20" s="824"/>
      <c r="F20" s="825"/>
      <c r="G20" s="825"/>
      <c r="H20" s="826"/>
      <c r="I20" s="821"/>
      <c r="J20" s="827"/>
    </row>
    <row r="21" spans="1:10">
      <c r="J21" s="828"/>
    </row>
    <row r="22" spans="1:10">
      <c r="B22" s="829"/>
      <c r="H22" s="830"/>
    </row>
    <row r="23" spans="1:10">
      <c r="H23" s="831"/>
    </row>
    <row r="24" spans="1:10">
      <c r="E24" s="832"/>
    </row>
    <row r="27" spans="1:10">
      <c r="D27" s="830"/>
      <c r="H27" s="830"/>
    </row>
    <row r="109" spans="2:2">
      <c r="B109" s="833">
        <v>0</v>
      </c>
    </row>
  </sheetData>
  <mergeCells count="7">
    <mergeCell ref="B3:J3"/>
    <mergeCell ref="B5:B6"/>
    <mergeCell ref="C5:C6"/>
    <mergeCell ref="D5:D6"/>
    <mergeCell ref="E5:H5"/>
    <mergeCell ref="I5:I6"/>
    <mergeCell ref="J5:J6"/>
  </mergeCells>
  <pageMargins left="0.11811023622047245" right="0.11811023622047245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110"/>
  <sheetViews>
    <sheetView showGridLines="0" workbookViewId="0">
      <selection activeCell="C17" sqref="C17:C18"/>
    </sheetView>
  </sheetViews>
  <sheetFormatPr defaultColWidth="9.109375" defaultRowHeight="15.6"/>
  <cols>
    <col min="1" max="1" width="1.33203125" style="841" customWidth="1"/>
    <col min="2" max="2" width="32.33203125" style="841" customWidth="1"/>
    <col min="3" max="3" width="6.44140625" style="841" customWidth="1"/>
    <col min="4" max="4" width="22.44140625" style="841" customWidth="1"/>
    <col min="5" max="5" width="6.44140625" style="841" customWidth="1"/>
    <col min="6" max="6" width="22.44140625" style="841" customWidth="1"/>
    <col min="7" max="7" width="6.44140625" style="841" customWidth="1"/>
    <col min="8" max="8" width="18.44140625" style="841" customWidth="1"/>
    <col min="9" max="9" width="21" style="841" customWidth="1"/>
    <col min="10" max="10" width="50.33203125" style="841" customWidth="1"/>
    <col min="11" max="11" width="9.109375" style="841" customWidth="1"/>
    <col min="12" max="16384" width="9.109375" style="841"/>
  </cols>
  <sheetData>
    <row r="1" spans="1:13" s="837" customFormat="1" ht="18" customHeight="1">
      <c r="A1" s="834"/>
      <c r="B1" s="835"/>
      <c r="C1" s="835"/>
      <c r="D1" s="835"/>
      <c r="E1" s="836"/>
      <c r="F1" s="836"/>
      <c r="G1" s="836"/>
      <c r="H1" s="836"/>
      <c r="I1" s="836"/>
      <c r="J1" s="1242" t="s">
        <v>708</v>
      </c>
    </row>
    <row r="2" spans="1:13" s="837" customFormat="1" ht="13.2" customHeight="1">
      <c r="A2" s="834">
        <v>1</v>
      </c>
      <c r="B2" s="835" t="s">
        <v>684</v>
      </c>
      <c r="C2" s="835">
        <v>1</v>
      </c>
      <c r="D2" s="835" t="s">
        <v>685</v>
      </c>
      <c r="E2" s="836"/>
      <c r="F2" s="836"/>
      <c r="G2" s="836"/>
      <c r="H2" s="836"/>
      <c r="I2" s="836"/>
      <c r="J2" s="1242"/>
    </row>
    <row r="3" spans="1:13" s="837" customFormat="1" ht="12" customHeight="1">
      <c r="A3" s="834">
        <v>2</v>
      </c>
      <c r="B3" s="835" t="s">
        <v>686</v>
      </c>
      <c r="C3" s="835">
        <v>2</v>
      </c>
      <c r="D3" s="835" t="s">
        <v>687</v>
      </c>
      <c r="E3" s="836"/>
      <c r="F3" s="836"/>
      <c r="G3" s="836"/>
      <c r="H3" s="836"/>
      <c r="I3" s="836"/>
      <c r="J3" s="1242"/>
    </row>
    <row r="4" spans="1:13" s="837" customFormat="1" ht="1.5" customHeight="1">
      <c r="A4" s="834">
        <v>3</v>
      </c>
      <c r="B4" s="838" t="s">
        <v>688</v>
      </c>
      <c r="C4" s="835">
        <v>3</v>
      </c>
      <c r="D4" s="835" t="s">
        <v>689</v>
      </c>
      <c r="E4" s="836"/>
      <c r="F4" s="836"/>
      <c r="G4" s="836"/>
      <c r="H4" s="839"/>
      <c r="I4" s="839"/>
      <c r="J4" s="839"/>
      <c r="K4" s="840"/>
      <c r="L4" s="840"/>
    </row>
    <row r="5" spans="1:13" ht="17.399999999999999">
      <c r="B5" s="1243" t="s">
        <v>864</v>
      </c>
      <c r="C5" s="1243"/>
      <c r="D5" s="1243"/>
      <c r="E5" s="1243"/>
      <c r="F5" s="1243"/>
      <c r="G5" s="1243"/>
      <c r="H5" s="1243"/>
      <c r="I5" s="1243"/>
      <c r="J5" s="1243"/>
    </row>
    <row r="6" spans="1:13" ht="22.2" customHeight="1" thickBot="1">
      <c r="B6" s="842"/>
      <c r="C6" s="842"/>
      <c r="D6" s="842"/>
      <c r="E6" s="842"/>
      <c r="F6" s="842"/>
      <c r="G6" s="842"/>
      <c r="H6" s="842"/>
      <c r="I6" s="842"/>
      <c r="J6" s="842"/>
    </row>
    <row r="7" spans="1:13" ht="39.75" customHeight="1" thickBot="1">
      <c r="A7" s="843"/>
      <c r="B7" s="1244" t="s">
        <v>690</v>
      </c>
      <c r="C7" s="1246" t="s">
        <v>691</v>
      </c>
      <c r="D7" s="1244"/>
      <c r="E7" s="1247" t="s">
        <v>692</v>
      </c>
      <c r="F7" s="1248"/>
      <c r="G7" s="1249" t="s">
        <v>693</v>
      </c>
      <c r="H7" s="1250"/>
      <c r="I7" s="1251" t="s">
        <v>709</v>
      </c>
      <c r="J7" s="1253" t="s">
        <v>710</v>
      </c>
    </row>
    <row r="8" spans="1:13" ht="27.75" customHeight="1" thickBot="1">
      <c r="A8" s="843"/>
      <c r="B8" s="1245"/>
      <c r="C8" s="844" t="s">
        <v>694</v>
      </c>
      <c r="D8" s="845" t="s">
        <v>695</v>
      </c>
      <c r="E8" s="844" t="s">
        <v>694</v>
      </c>
      <c r="F8" s="846" t="s">
        <v>696</v>
      </c>
      <c r="G8" s="847" t="s">
        <v>697</v>
      </c>
      <c r="H8" s="848" t="s">
        <v>698</v>
      </c>
      <c r="I8" s="1252"/>
      <c r="J8" s="1254"/>
    </row>
    <row r="9" spans="1:13">
      <c r="A9" s="843"/>
      <c r="B9" s="849" t="s">
        <v>776</v>
      </c>
      <c r="C9" s="850">
        <v>2</v>
      </c>
      <c r="D9" s="851" t="str">
        <f>IF(C9=1,$B$2,IF(C9=2,$B$3,IF(C9=3,$B$4," ")))</f>
        <v>Умерена вероватноћа</v>
      </c>
      <c r="E9" s="852">
        <v>2</v>
      </c>
      <c r="F9" s="853" t="str">
        <f>IF(E9=1,$D$2,IF(E9=2,$D$3,IF(E9=3,$D$4," ")))</f>
        <v>Умерен утицај</v>
      </c>
      <c r="G9" s="854">
        <f>IF(C9*E9=0," ",C9*E9)</f>
        <v>4</v>
      </c>
      <c r="H9" s="851" t="str">
        <f>IF(G9=1,"Низак ризик",IF(G9=2,"Умерен ризик",IF(G9=3,"Умерен ризик",IF(G9=4,"Умерен ризик",IF(G9=6,"Висок ризик",IF(G9=9,"Критичан ризик"," "))))))</f>
        <v>Умерен ризик</v>
      </c>
      <c r="I9" s="855"/>
      <c r="J9" s="856" t="s">
        <v>778</v>
      </c>
      <c r="M9" s="857"/>
    </row>
    <row r="10" spans="1:13">
      <c r="A10" s="843"/>
      <c r="B10" s="858" t="s">
        <v>773</v>
      </c>
      <c r="C10" s="850">
        <v>2</v>
      </c>
      <c r="D10" s="859" t="str">
        <f>IF(C10=1,$B$2,IF(C10=2,$B$3,IF(C10=3,$B$4," ")))</f>
        <v>Умерена вероватноћа</v>
      </c>
      <c r="E10" s="852">
        <v>2</v>
      </c>
      <c r="F10" s="853" t="str">
        <f>IF(E10=1,$D$2,IF(E10=2,$D$3,IF(E10=3,$D$4," ")))</f>
        <v>Умерен утицај</v>
      </c>
      <c r="G10" s="854">
        <f t="shared" ref="G10:G27" si="0">IF(C10*E10=0," ",C10*E10)</f>
        <v>4</v>
      </c>
      <c r="H10" s="859" t="str">
        <f t="shared" ref="H10:H27" si="1">IF(G10=1,"Низак ризик",IF(G10=2,"Умерен ризик",IF(G10=3,"Умерен ризик",IF(G10=4,"Умерен ризик",IF(G10=6,"Висок ризик",IF(G10=9,"Критичан ризик"," "))))))</f>
        <v>Умерен ризик</v>
      </c>
      <c r="I10" s="860"/>
      <c r="J10" s="820" t="s">
        <v>779</v>
      </c>
      <c r="L10" s="861"/>
      <c r="M10" s="861"/>
    </row>
    <row r="11" spans="1:13">
      <c r="A11" s="843"/>
      <c r="B11" s="858" t="s">
        <v>774</v>
      </c>
      <c r="C11" s="850">
        <v>2</v>
      </c>
      <c r="D11" s="853" t="str">
        <f t="shared" ref="D11:D27" si="2">IF(C11=1,$B$2,IF(C11=2,$B$3,IF(C11=3,$B$4," ")))</f>
        <v>Умерена вероватноћа</v>
      </c>
      <c r="E11" s="852">
        <v>2</v>
      </c>
      <c r="F11" s="853" t="str">
        <f t="shared" ref="F11:F27" si="3">IF(E11=1,$D$2,IF(E11=2,$D$3,IF(E11=3,$D$4," ")))</f>
        <v>Умерен утицај</v>
      </c>
      <c r="G11" s="854">
        <f t="shared" si="0"/>
        <v>4</v>
      </c>
      <c r="H11" s="853" t="str">
        <f t="shared" si="1"/>
        <v>Умерен ризик</v>
      </c>
      <c r="I11" s="860"/>
      <c r="J11" s="820" t="s">
        <v>782</v>
      </c>
      <c r="L11" s="861"/>
      <c r="M11" s="861"/>
    </row>
    <row r="12" spans="1:13">
      <c r="A12" s="843"/>
      <c r="B12" s="858" t="s">
        <v>775</v>
      </c>
      <c r="C12" s="850">
        <v>2</v>
      </c>
      <c r="D12" s="853" t="str">
        <f t="shared" si="2"/>
        <v>Умерена вероватноћа</v>
      </c>
      <c r="E12" s="852">
        <v>2</v>
      </c>
      <c r="F12" s="853" t="str">
        <f t="shared" si="3"/>
        <v>Умерен утицај</v>
      </c>
      <c r="G12" s="854">
        <f t="shared" si="0"/>
        <v>4</v>
      </c>
      <c r="H12" s="853" t="str">
        <f t="shared" si="1"/>
        <v>Умерен ризик</v>
      </c>
      <c r="I12" s="860"/>
      <c r="J12" s="820" t="s">
        <v>780</v>
      </c>
      <c r="L12" s="861"/>
      <c r="M12" s="861"/>
    </row>
    <row r="13" spans="1:13" ht="17.399999999999999" customHeight="1">
      <c r="A13" s="843"/>
      <c r="B13" s="849" t="s">
        <v>772</v>
      </c>
      <c r="C13" s="850">
        <v>2</v>
      </c>
      <c r="D13" s="853" t="str">
        <f t="shared" si="2"/>
        <v>Умерена вероватноћа</v>
      </c>
      <c r="E13" s="852">
        <v>2</v>
      </c>
      <c r="F13" s="853" t="str">
        <f t="shared" si="3"/>
        <v>Умерен утицај</v>
      </c>
      <c r="G13" s="854">
        <f t="shared" si="0"/>
        <v>4</v>
      </c>
      <c r="H13" s="853" t="str">
        <f t="shared" si="1"/>
        <v>Умерен ризик</v>
      </c>
      <c r="I13" s="860"/>
      <c r="J13" s="820" t="s">
        <v>781</v>
      </c>
      <c r="L13" s="861"/>
      <c r="M13" s="861"/>
    </row>
    <row r="14" spans="1:13">
      <c r="A14" s="843"/>
      <c r="B14" s="858" t="s">
        <v>777</v>
      </c>
      <c r="C14" s="850">
        <v>2</v>
      </c>
      <c r="D14" s="853" t="str">
        <f t="shared" si="2"/>
        <v>Умерена вероватноћа</v>
      </c>
      <c r="E14" s="852">
        <v>2</v>
      </c>
      <c r="F14" s="853" t="str">
        <f t="shared" si="3"/>
        <v>Умерен утицај</v>
      </c>
      <c r="G14" s="854">
        <f t="shared" si="0"/>
        <v>4</v>
      </c>
      <c r="H14" s="853" t="str">
        <f t="shared" si="1"/>
        <v>Умерен ризик</v>
      </c>
      <c r="I14" s="860"/>
      <c r="J14" s="820" t="s">
        <v>865</v>
      </c>
    </row>
    <row r="15" spans="1:13">
      <c r="A15" s="843"/>
      <c r="B15" s="858"/>
      <c r="C15" s="850"/>
      <c r="D15" s="859" t="str">
        <f t="shared" si="2"/>
        <v xml:space="preserve"> </v>
      </c>
      <c r="E15" s="852"/>
      <c r="F15" s="853" t="str">
        <f t="shared" si="3"/>
        <v xml:space="preserve"> </v>
      </c>
      <c r="G15" s="854" t="str">
        <f t="shared" si="0"/>
        <v xml:space="preserve"> </v>
      </c>
      <c r="H15" s="859" t="str">
        <f t="shared" si="1"/>
        <v xml:space="preserve"> </v>
      </c>
      <c r="I15" s="860"/>
      <c r="J15" s="820"/>
    </row>
    <row r="16" spans="1:13">
      <c r="A16" s="843"/>
      <c r="B16" s="862"/>
      <c r="C16" s="863"/>
      <c r="D16" s="853" t="str">
        <f t="shared" si="2"/>
        <v xml:space="preserve"> </v>
      </c>
      <c r="E16" s="852"/>
      <c r="F16" s="853" t="str">
        <f t="shared" si="3"/>
        <v xml:space="preserve"> </v>
      </c>
      <c r="G16" s="854" t="str">
        <f t="shared" si="0"/>
        <v xml:space="preserve"> </v>
      </c>
      <c r="H16" s="853" t="str">
        <f t="shared" si="1"/>
        <v xml:space="preserve"> </v>
      </c>
      <c r="I16" s="860"/>
      <c r="J16" s="820"/>
    </row>
    <row r="17" spans="1:10">
      <c r="A17" s="843"/>
      <c r="B17" s="864"/>
      <c r="C17" s="865"/>
      <c r="D17" s="853" t="str">
        <f t="shared" si="2"/>
        <v xml:space="preserve"> </v>
      </c>
      <c r="E17" s="852"/>
      <c r="F17" s="853" t="str">
        <f t="shared" si="3"/>
        <v xml:space="preserve"> </v>
      </c>
      <c r="G17" s="854" t="str">
        <f t="shared" si="0"/>
        <v xml:space="preserve"> </v>
      </c>
      <c r="H17" s="853" t="str">
        <f t="shared" si="1"/>
        <v xml:space="preserve"> </v>
      </c>
      <c r="I17" s="860"/>
      <c r="J17" s="820"/>
    </row>
    <row r="18" spans="1:10">
      <c r="A18" s="843"/>
      <c r="B18" s="864"/>
      <c r="C18" s="865"/>
      <c r="D18" s="853" t="str">
        <f t="shared" si="2"/>
        <v xml:space="preserve"> </v>
      </c>
      <c r="E18" s="852"/>
      <c r="F18" s="853" t="str">
        <f t="shared" si="3"/>
        <v xml:space="preserve"> </v>
      </c>
      <c r="G18" s="854" t="str">
        <f t="shared" si="0"/>
        <v xml:space="preserve"> </v>
      </c>
      <c r="H18" s="853" t="str">
        <f t="shared" si="1"/>
        <v xml:space="preserve"> </v>
      </c>
      <c r="I18" s="860"/>
      <c r="J18" s="820"/>
    </row>
    <row r="19" spans="1:10">
      <c r="A19" s="843"/>
      <c r="B19" s="864"/>
      <c r="C19" s="865"/>
      <c r="D19" s="853" t="str">
        <f t="shared" si="2"/>
        <v xml:space="preserve"> </v>
      </c>
      <c r="E19" s="852"/>
      <c r="F19" s="853" t="str">
        <f t="shared" si="3"/>
        <v xml:space="preserve"> </v>
      </c>
      <c r="G19" s="854" t="str">
        <f t="shared" si="0"/>
        <v xml:space="preserve"> </v>
      </c>
      <c r="H19" s="853" t="str">
        <f t="shared" si="1"/>
        <v xml:space="preserve"> </v>
      </c>
      <c r="I19" s="860"/>
      <c r="J19" s="820"/>
    </row>
    <row r="20" spans="1:10">
      <c r="A20" s="843"/>
      <c r="B20" s="864"/>
      <c r="C20" s="865"/>
      <c r="D20" s="853" t="str">
        <f t="shared" si="2"/>
        <v xml:space="preserve"> </v>
      </c>
      <c r="E20" s="852"/>
      <c r="F20" s="853" t="str">
        <f t="shared" si="3"/>
        <v xml:space="preserve"> </v>
      </c>
      <c r="G20" s="854" t="str">
        <f t="shared" si="0"/>
        <v xml:space="preserve"> </v>
      </c>
      <c r="H20" s="853" t="str">
        <f t="shared" si="1"/>
        <v xml:space="preserve"> </v>
      </c>
      <c r="I20" s="860"/>
      <c r="J20" s="820"/>
    </row>
    <row r="21" spans="1:10">
      <c r="A21" s="843"/>
      <c r="B21" s="864"/>
      <c r="C21" s="865"/>
      <c r="D21" s="853" t="str">
        <f t="shared" si="2"/>
        <v xml:space="preserve"> </v>
      </c>
      <c r="E21" s="852"/>
      <c r="F21" s="853" t="str">
        <f t="shared" si="3"/>
        <v xml:space="preserve"> </v>
      </c>
      <c r="G21" s="854" t="str">
        <f t="shared" si="0"/>
        <v xml:space="preserve"> </v>
      </c>
      <c r="H21" s="853" t="str">
        <f t="shared" si="1"/>
        <v xml:space="preserve"> </v>
      </c>
      <c r="I21" s="860"/>
      <c r="J21" s="820"/>
    </row>
    <row r="22" spans="1:10">
      <c r="A22" s="843"/>
      <c r="B22" s="864"/>
      <c r="C22" s="865"/>
      <c r="D22" s="853" t="str">
        <f t="shared" si="2"/>
        <v xml:space="preserve"> </v>
      </c>
      <c r="E22" s="852"/>
      <c r="F22" s="853" t="str">
        <f t="shared" si="3"/>
        <v xml:space="preserve"> </v>
      </c>
      <c r="G22" s="854" t="str">
        <f t="shared" si="0"/>
        <v xml:space="preserve"> </v>
      </c>
      <c r="H22" s="853" t="str">
        <f t="shared" si="1"/>
        <v xml:space="preserve"> </v>
      </c>
      <c r="I22" s="860"/>
      <c r="J22" s="820"/>
    </row>
    <row r="23" spans="1:10">
      <c r="A23" s="843"/>
      <c r="B23" s="864"/>
      <c r="C23" s="865"/>
      <c r="D23" s="853" t="str">
        <f t="shared" si="2"/>
        <v xml:space="preserve"> </v>
      </c>
      <c r="E23" s="852"/>
      <c r="F23" s="853" t="str">
        <f t="shared" si="3"/>
        <v xml:space="preserve"> </v>
      </c>
      <c r="G23" s="854" t="str">
        <f t="shared" si="0"/>
        <v xml:space="preserve"> </v>
      </c>
      <c r="H23" s="859" t="str">
        <f t="shared" si="1"/>
        <v xml:space="preserve"> </v>
      </c>
      <c r="I23" s="860"/>
      <c r="J23" s="820"/>
    </row>
    <row r="24" spans="1:10">
      <c r="A24" s="843"/>
      <c r="B24" s="864"/>
      <c r="C24" s="865"/>
      <c r="D24" s="853" t="str">
        <f t="shared" si="2"/>
        <v xml:space="preserve"> </v>
      </c>
      <c r="E24" s="852"/>
      <c r="F24" s="853" t="str">
        <f t="shared" si="3"/>
        <v xml:space="preserve"> </v>
      </c>
      <c r="G24" s="854" t="str">
        <f t="shared" si="0"/>
        <v xml:space="preserve"> </v>
      </c>
      <c r="H24" s="853" t="str">
        <f t="shared" si="1"/>
        <v xml:space="preserve"> </v>
      </c>
      <c r="I24" s="860"/>
      <c r="J24" s="820"/>
    </row>
    <row r="25" spans="1:10">
      <c r="A25" s="843"/>
      <c r="B25" s="864"/>
      <c r="C25" s="865"/>
      <c r="D25" s="853" t="str">
        <f t="shared" si="2"/>
        <v xml:space="preserve"> </v>
      </c>
      <c r="E25" s="852"/>
      <c r="F25" s="853" t="str">
        <f t="shared" si="3"/>
        <v xml:space="preserve"> </v>
      </c>
      <c r="G25" s="854" t="str">
        <f t="shared" si="0"/>
        <v xml:space="preserve"> </v>
      </c>
      <c r="H25" s="853" t="str">
        <f t="shared" si="1"/>
        <v xml:space="preserve"> </v>
      </c>
      <c r="I25" s="860"/>
      <c r="J25" s="820"/>
    </row>
    <row r="26" spans="1:10">
      <c r="A26" s="843"/>
      <c r="B26" s="864"/>
      <c r="C26" s="865"/>
      <c r="D26" s="853" t="str">
        <f t="shared" si="2"/>
        <v xml:space="preserve"> </v>
      </c>
      <c r="E26" s="852"/>
      <c r="F26" s="853" t="str">
        <f t="shared" si="3"/>
        <v xml:space="preserve"> </v>
      </c>
      <c r="G26" s="854" t="str">
        <f t="shared" si="0"/>
        <v xml:space="preserve"> </v>
      </c>
      <c r="H26" s="853" t="str">
        <f t="shared" si="1"/>
        <v xml:space="preserve"> </v>
      </c>
      <c r="I26" s="860"/>
      <c r="J26" s="820"/>
    </row>
    <row r="27" spans="1:10">
      <c r="A27" s="843"/>
      <c r="B27" s="864"/>
      <c r="C27" s="865"/>
      <c r="D27" s="853" t="str">
        <f t="shared" si="2"/>
        <v xml:space="preserve"> </v>
      </c>
      <c r="E27" s="852"/>
      <c r="F27" s="853" t="str">
        <f t="shared" si="3"/>
        <v xml:space="preserve"> </v>
      </c>
      <c r="G27" s="854" t="str">
        <f t="shared" si="0"/>
        <v xml:space="preserve"> </v>
      </c>
      <c r="H27" s="853" t="str">
        <f t="shared" si="1"/>
        <v xml:space="preserve"> </v>
      </c>
      <c r="I27" s="860"/>
      <c r="J27" s="820"/>
    </row>
    <row r="28" spans="1:10">
      <c r="D28" s="866"/>
      <c r="H28" s="866"/>
    </row>
    <row r="29" spans="1:10">
      <c r="B29" s="867" t="s">
        <v>203</v>
      </c>
      <c r="C29" s="868"/>
      <c r="D29" s="869"/>
      <c r="E29" s="869"/>
      <c r="F29" s="869"/>
      <c r="H29" s="861"/>
      <c r="I29" s="861"/>
      <c r="J29" s="861"/>
    </row>
    <row r="30" spans="1:10">
      <c r="B30" s="868" t="s">
        <v>699</v>
      </c>
      <c r="C30" s="868"/>
      <c r="D30" s="869"/>
      <c r="E30" s="869"/>
      <c r="F30" s="869"/>
      <c r="H30" s="861"/>
    </row>
    <row r="31" spans="1:10">
      <c r="B31" s="868" t="s">
        <v>700</v>
      </c>
      <c r="C31" s="868"/>
      <c r="D31" s="869"/>
      <c r="E31" s="869"/>
      <c r="F31" s="869"/>
      <c r="H31" s="861"/>
    </row>
    <row r="32" spans="1:10">
      <c r="B32" s="868" t="s">
        <v>701</v>
      </c>
      <c r="C32" s="868"/>
      <c r="D32" s="869"/>
      <c r="E32" s="869"/>
      <c r="F32" s="869"/>
      <c r="H32" s="861"/>
    </row>
    <row r="33" spans="2:10">
      <c r="B33" s="868" t="s">
        <v>702</v>
      </c>
      <c r="C33" s="868"/>
      <c r="D33" s="869"/>
      <c r="E33" s="869"/>
      <c r="F33" s="869"/>
      <c r="H33" s="861"/>
    </row>
    <row r="34" spans="2:10">
      <c r="B34" s="868"/>
      <c r="C34" s="868"/>
      <c r="D34" s="869"/>
      <c r="E34" s="869"/>
      <c r="F34" s="869"/>
      <c r="H34" s="861"/>
    </row>
    <row r="35" spans="2:10">
      <c r="B35" s="868" t="s">
        <v>703</v>
      </c>
      <c r="C35" s="868"/>
      <c r="D35" s="869"/>
      <c r="E35" s="869"/>
      <c r="F35" s="869"/>
      <c r="H35" s="861"/>
    </row>
    <row r="36" spans="2:10">
      <c r="B36" s="868" t="s">
        <v>704</v>
      </c>
      <c r="C36" s="868"/>
      <c r="D36" s="869"/>
      <c r="E36" s="869"/>
      <c r="F36" s="869"/>
      <c r="H36" s="861"/>
    </row>
    <row r="37" spans="2:10">
      <c r="B37" s="868" t="s">
        <v>705</v>
      </c>
      <c r="C37" s="868"/>
      <c r="D37" s="869"/>
      <c r="E37" s="869"/>
      <c r="F37" s="869"/>
      <c r="H37" s="861"/>
      <c r="I37" s="861"/>
      <c r="J37" s="861"/>
    </row>
    <row r="38" spans="2:10">
      <c r="B38" s="868" t="s">
        <v>706</v>
      </c>
      <c r="C38" s="868"/>
      <c r="D38" s="869"/>
      <c r="E38" s="869"/>
      <c r="F38" s="869"/>
      <c r="H38" s="861"/>
      <c r="I38" s="861"/>
      <c r="J38" s="861"/>
    </row>
    <row r="39" spans="2:10">
      <c r="B39" s="868"/>
      <c r="C39" s="868"/>
      <c r="D39" s="869"/>
      <c r="E39" s="869"/>
      <c r="F39" s="869"/>
      <c r="H39" s="861"/>
      <c r="I39" s="861"/>
      <c r="J39" s="861"/>
    </row>
    <row r="40" spans="2:10">
      <c r="B40" s="868" t="s">
        <v>707</v>
      </c>
      <c r="C40" s="868"/>
      <c r="D40" s="869"/>
      <c r="E40" s="869"/>
      <c r="F40" s="869"/>
      <c r="H40" s="861"/>
      <c r="I40" s="861"/>
      <c r="J40" s="861"/>
    </row>
    <row r="41" spans="2:10">
      <c r="H41" s="861"/>
      <c r="I41" s="861"/>
      <c r="J41" s="861"/>
    </row>
    <row r="110" spans="2:2">
      <c r="B110" s="870"/>
    </row>
  </sheetData>
  <sheetProtection password="CC09" sheet="1" objects="1" scenarios="1" formatCells="0" formatColumns="0" formatRows="0" insertRows="0" deleteRows="0" selectLockedCells="1" sort="0" autoFilter="0"/>
  <mergeCells count="8">
    <mergeCell ref="J1:J3"/>
    <mergeCell ref="B5:J5"/>
    <mergeCell ref="B7:B8"/>
    <mergeCell ref="C7:D7"/>
    <mergeCell ref="E7:F7"/>
    <mergeCell ref="G7:H7"/>
    <mergeCell ref="I7:I8"/>
    <mergeCell ref="J7:J8"/>
  </mergeCells>
  <dataValidations count="2">
    <dataValidation type="list" allowBlank="1" showInputMessage="1" showErrorMessage="1" sqref="E9:E27">
      <formula1>$C$1:$C$4</formula1>
    </dataValidation>
    <dataValidation type="list" allowBlank="1" showInputMessage="1" showErrorMessage="1" sqref="C9:C27">
      <formula1>$A$1:$A$4</formula1>
    </dataValidation>
  </dataValidations>
  <pageMargins left="0.11811023622047245" right="0.11811023622047245" top="0.6" bottom="0.5699999999999999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110"/>
  <sheetViews>
    <sheetView showGridLines="0" topLeftCell="A13" workbookViewId="0">
      <selection activeCell="E29" sqref="E29"/>
    </sheetView>
  </sheetViews>
  <sheetFormatPr defaultColWidth="9.109375" defaultRowHeight="13.2"/>
  <cols>
    <col min="1" max="1" width="41.44140625" style="359" customWidth="1"/>
    <col min="2" max="2" width="20.88671875" style="359" customWidth="1"/>
    <col min="3" max="5" width="13.33203125" style="359" customWidth="1"/>
    <col min="6" max="6" width="13.6640625" style="377" customWidth="1"/>
    <col min="7" max="12" width="12.6640625" style="377" customWidth="1"/>
    <col min="13" max="13" width="12.6640625" style="360" customWidth="1"/>
    <col min="14" max="16384" width="9.109375" style="359"/>
  </cols>
  <sheetData>
    <row r="1" spans="1:10" ht="17.399999999999999">
      <c r="C1" s="1259"/>
      <c r="D1" s="1259"/>
      <c r="H1" s="909"/>
      <c r="I1" s="643"/>
      <c r="J1" s="909"/>
    </row>
    <row r="2" spans="1:10">
      <c r="D2" s="361"/>
      <c r="F2" s="485" t="s">
        <v>712</v>
      </c>
    </row>
    <row r="3" spans="1:10" ht="15.6">
      <c r="A3" s="1258" t="s">
        <v>323</v>
      </c>
      <c r="B3" s="1258"/>
      <c r="C3" s="1258"/>
      <c r="D3" s="1258"/>
      <c r="E3" s="1258"/>
    </row>
    <row r="4" spans="1:10">
      <c r="E4" s="966"/>
    </row>
    <row r="5" spans="1:10">
      <c r="A5" s="362"/>
      <c r="B5" s="362"/>
      <c r="E5" s="361" t="s">
        <v>181</v>
      </c>
      <c r="F5" s="954"/>
    </row>
    <row r="6" spans="1:10" ht="30.75" customHeight="1" thickBot="1">
      <c r="A6" s="363"/>
      <c r="B6" s="682"/>
      <c r="C6" s="364" t="s">
        <v>676</v>
      </c>
      <c r="D6" s="365" t="s">
        <v>711</v>
      </c>
      <c r="E6" s="365" t="s">
        <v>728</v>
      </c>
      <c r="F6" s="365" t="s">
        <v>827</v>
      </c>
      <c r="G6" s="908"/>
    </row>
    <row r="7" spans="1:10" ht="13.8" thickTop="1">
      <c r="A7" s="366" t="s">
        <v>331</v>
      </c>
      <c r="B7" s="367" t="s">
        <v>192</v>
      </c>
      <c r="C7" s="369">
        <v>330297</v>
      </c>
      <c r="D7" s="369">
        <v>294603</v>
      </c>
      <c r="E7" s="369">
        <v>223593</v>
      </c>
      <c r="F7" s="369">
        <v>107684</v>
      </c>
      <c r="G7" s="643"/>
      <c r="H7" s="643"/>
      <c r="I7" s="643"/>
      <c r="J7" s="643"/>
    </row>
    <row r="8" spans="1:10" ht="13.8" thickBot="1">
      <c r="A8" s="370"/>
      <c r="B8" s="371" t="s">
        <v>193</v>
      </c>
      <c r="C8" s="369">
        <v>218078</v>
      </c>
      <c r="D8" s="369">
        <v>197531</v>
      </c>
      <c r="E8" s="369">
        <v>107684</v>
      </c>
      <c r="F8" s="369">
        <v>0</v>
      </c>
    </row>
    <row r="9" spans="1:10">
      <c r="A9" s="372"/>
      <c r="B9" s="373" t="s">
        <v>332</v>
      </c>
      <c r="C9" s="374">
        <f>IFERROR(C8/C7-1,0)</f>
        <v>-0.3397517991383513</v>
      </c>
      <c r="D9" s="375" t="s">
        <v>194</v>
      </c>
      <c r="E9" s="375" t="s">
        <v>194</v>
      </c>
      <c r="F9" s="375" t="s">
        <v>194</v>
      </c>
    </row>
    <row r="10" spans="1:10" ht="13.8" thickBot="1">
      <c r="A10" s="1256" t="s">
        <v>333</v>
      </c>
      <c r="B10" s="1257"/>
      <c r="C10" s="376">
        <f>IFERROR(C8/#REF!-1,0)</f>
        <v>0</v>
      </c>
      <c r="D10" s="376">
        <f>IFERROR(D7/C8-1,0)</f>
        <v>0.35090655636973933</v>
      </c>
      <c r="E10" s="376">
        <f>+E8/D8</f>
        <v>0.54514987520946079</v>
      </c>
      <c r="F10" s="376">
        <f>+F8/E8</f>
        <v>0</v>
      </c>
      <c r="G10" s="644"/>
    </row>
    <row r="11" spans="1:10" ht="13.8" thickTop="1">
      <c r="A11" s="366" t="s">
        <v>334</v>
      </c>
      <c r="B11" s="367" t="s">
        <v>192</v>
      </c>
      <c r="C11" s="368">
        <v>600716</v>
      </c>
      <c r="D11" s="368">
        <v>548490</v>
      </c>
      <c r="E11" s="368">
        <v>473753</v>
      </c>
      <c r="F11" s="368">
        <v>506393</v>
      </c>
      <c r="G11" s="643"/>
      <c r="H11" s="643"/>
      <c r="I11" s="643"/>
      <c r="J11" s="643"/>
    </row>
    <row r="12" spans="1:10" ht="13.8" thickBot="1">
      <c r="A12" s="370"/>
      <c r="B12" s="371" t="s">
        <v>193</v>
      </c>
      <c r="C12" s="368">
        <v>485206</v>
      </c>
      <c r="D12" s="368">
        <v>507090</v>
      </c>
      <c r="E12" s="368">
        <v>510066</v>
      </c>
      <c r="F12" s="368">
        <v>0</v>
      </c>
      <c r="I12" s="458"/>
    </row>
    <row r="13" spans="1:10">
      <c r="A13" s="372"/>
      <c r="B13" s="373" t="s">
        <v>332</v>
      </c>
      <c r="C13" s="374">
        <f>IFERROR(C12/C11-1,0)</f>
        <v>-0.19228720393663556</v>
      </c>
      <c r="D13" s="375" t="s">
        <v>194</v>
      </c>
      <c r="E13" s="375" t="s">
        <v>194</v>
      </c>
      <c r="F13" s="375" t="s">
        <v>194</v>
      </c>
    </row>
    <row r="14" spans="1:10" ht="13.8" thickBot="1">
      <c r="A14" s="1256" t="s">
        <v>333</v>
      </c>
      <c r="B14" s="1257"/>
      <c r="C14" s="376">
        <f>IFERROR(C12/#REF!-1,0)</f>
        <v>0</v>
      </c>
      <c r="D14" s="376">
        <f>IFERROR(D11/C12-1,0)</f>
        <v>0.13042707633458783</v>
      </c>
      <c r="E14" s="376">
        <f>+E12/D12</f>
        <v>1.0058687806898183</v>
      </c>
      <c r="F14" s="376">
        <f>+F12/E12</f>
        <v>0</v>
      </c>
      <c r="I14" s="458"/>
    </row>
    <row r="15" spans="1:10" ht="13.8" thickTop="1">
      <c r="A15" s="366" t="s">
        <v>191</v>
      </c>
      <c r="B15" s="367" t="s">
        <v>192</v>
      </c>
      <c r="C15" s="368">
        <v>272911</v>
      </c>
      <c r="D15" s="368">
        <v>374913</v>
      </c>
      <c r="E15" s="368">
        <v>346637</v>
      </c>
      <c r="F15" s="368">
        <v>387488</v>
      </c>
      <c r="G15" s="643"/>
      <c r="H15" s="643"/>
      <c r="I15" s="643"/>
      <c r="J15" s="643"/>
    </row>
    <row r="16" spans="1:10" ht="13.8" thickBot="1">
      <c r="A16" s="370"/>
      <c r="B16" s="371" t="s">
        <v>193</v>
      </c>
      <c r="C16" s="368">
        <v>183601</v>
      </c>
      <c r="D16" s="368">
        <v>276032</v>
      </c>
      <c r="E16" s="368">
        <v>262669</v>
      </c>
      <c r="F16" s="368">
        <v>0</v>
      </c>
    </row>
    <row r="17" spans="1:10">
      <c r="A17" s="372"/>
      <c r="B17" s="373" t="s">
        <v>332</v>
      </c>
      <c r="C17" s="374">
        <f>IFERROR(C16/C15-1,0)</f>
        <v>-0.32724954289127228</v>
      </c>
      <c r="D17" s="375" t="s">
        <v>194</v>
      </c>
      <c r="E17" s="375" t="s">
        <v>194</v>
      </c>
      <c r="F17" s="375" t="s">
        <v>194</v>
      </c>
    </row>
    <row r="18" spans="1:10" ht="13.8" thickBot="1">
      <c r="A18" s="1256" t="s">
        <v>333</v>
      </c>
      <c r="B18" s="1257"/>
      <c r="C18" s="376">
        <f>IFERROR(C16/#REF!-1,0)</f>
        <v>0</v>
      </c>
      <c r="D18" s="376">
        <f>IFERROR(D15/C16-1,0)</f>
        <v>1.0419986819243903</v>
      </c>
      <c r="E18" s="376">
        <f>+E16/D16</f>
        <v>0.95158894620913514</v>
      </c>
      <c r="F18" s="376">
        <f>+F16/E16</f>
        <v>0</v>
      </c>
      <c r="I18" s="458"/>
    </row>
    <row r="19" spans="1:10" ht="19.8" thickTop="1">
      <c r="A19" s="366" t="s">
        <v>195</v>
      </c>
      <c r="B19" s="367" t="s">
        <v>192</v>
      </c>
      <c r="C19" s="368">
        <v>290968</v>
      </c>
      <c r="D19" s="368">
        <v>388910</v>
      </c>
      <c r="E19" s="368">
        <v>350841</v>
      </c>
      <c r="F19" s="368">
        <v>415500</v>
      </c>
      <c r="G19" s="643"/>
      <c r="H19" s="645"/>
      <c r="I19" s="645"/>
      <c r="J19" s="645"/>
    </row>
    <row r="20" spans="1:10" ht="13.8" thickBot="1">
      <c r="A20" s="370"/>
      <c r="B20" s="371" t="s">
        <v>193</v>
      </c>
      <c r="C20" s="368">
        <v>252895</v>
      </c>
      <c r="D20" s="368">
        <v>302328</v>
      </c>
      <c r="E20" s="368">
        <v>329063</v>
      </c>
      <c r="F20" s="368">
        <v>0</v>
      </c>
    </row>
    <row r="21" spans="1:10">
      <c r="A21" s="372"/>
      <c r="B21" s="373" t="s">
        <v>332</v>
      </c>
      <c r="C21" s="374">
        <f>IFERROR(C20/C19-1,0)</f>
        <v>-0.13084944048830116</v>
      </c>
      <c r="D21" s="375">
        <f>+D20/D19</f>
        <v>0.77737265691291046</v>
      </c>
      <c r="E21" s="375" t="s">
        <v>194</v>
      </c>
      <c r="F21" s="375" t="s">
        <v>194</v>
      </c>
    </row>
    <row r="22" spans="1:10" ht="13.8" thickBot="1">
      <c r="A22" s="1256" t="s">
        <v>333</v>
      </c>
      <c r="B22" s="1257"/>
      <c r="C22" s="376">
        <f>IFERROR(C20/#REF!-1,0)</f>
        <v>0</v>
      </c>
      <c r="D22" s="376">
        <f>IFERROR(D19/C20-1,0)</f>
        <v>0.5378319065224697</v>
      </c>
      <c r="E22" s="376">
        <f>+E20/D20</f>
        <v>1.0884304464025827</v>
      </c>
      <c r="F22" s="376">
        <f>+F20/E20</f>
        <v>0</v>
      </c>
    </row>
    <row r="23" spans="1:10" ht="13.8" thickTop="1">
      <c r="A23" s="366" t="s">
        <v>196</v>
      </c>
      <c r="B23" s="367" t="s">
        <v>192</v>
      </c>
      <c r="C23" s="368">
        <f t="shared" ref="C23:E23" si="0">C15-C19</f>
        <v>-18057</v>
      </c>
      <c r="D23" s="368">
        <f t="shared" si="0"/>
        <v>-13997</v>
      </c>
      <c r="E23" s="368">
        <f t="shared" si="0"/>
        <v>-4204</v>
      </c>
      <c r="F23" s="368">
        <v>-28012</v>
      </c>
      <c r="G23" s="643"/>
      <c r="H23" s="643"/>
      <c r="I23" s="643"/>
      <c r="J23" s="643"/>
    </row>
    <row r="24" spans="1:10" ht="13.8" thickBot="1">
      <c r="A24" s="370"/>
      <c r="B24" s="371" t="s">
        <v>193</v>
      </c>
      <c r="C24" s="368">
        <f>+C16-C20</f>
        <v>-69294</v>
      </c>
      <c r="D24" s="368">
        <f>+D16-D20</f>
        <v>-26296</v>
      </c>
      <c r="E24" s="368">
        <v>-66394</v>
      </c>
      <c r="F24" s="368">
        <v>0</v>
      </c>
    </row>
    <row r="25" spans="1:10">
      <c r="A25" s="372"/>
      <c r="B25" s="373" t="s">
        <v>332</v>
      </c>
      <c r="C25" s="374">
        <f>IFERROR(C24/C23-1,0)</f>
        <v>2.8375145372985546</v>
      </c>
      <c r="D25" s="375">
        <f>+D24/D23</f>
        <v>1.8786882903479316</v>
      </c>
      <c r="E25" s="375" t="s">
        <v>194</v>
      </c>
      <c r="F25" s="375" t="s">
        <v>194</v>
      </c>
    </row>
    <row r="26" spans="1:10" ht="13.8" thickBot="1">
      <c r="A26" s="1256" t="s">
        <v>333</v>
      </c>
      <c r="B26" s="1257"/>
      <c r="C26" s="376">
        <f>IFERROR(C24/#REF!-1,0)</f>
        <v>0</v>
      </c>
      <c r="D26" s="376">
        <f>IFERROR(D23/C24-1,0)</f>
        <v>-0.79800559933038939</v>
      </c>
      <c r="E26" s="376">
        <f>+E24/D24</f>
        <v>2.524870702768482</v>
      </c>
      <c r="F26" s="376">
        <f>+F24/E24</f>
        <v>0</v>
      </c>
    </row>
    <row r="27" spans="1:10" ht="13.8" thickTop="1">
      <c r="A27" s="378" t="s">
        <v>197</v>
      </c>
      <c r="B27" s="367" t="s">
        <v>192</v>
      </c>
      <c r="C27" s="368">
        <v>0</v>
      </c>
      <c r="D27" s="368">
        <v>0</v>
      </c>
      <c r="E27" s="368">
        <v>0</v>
      </c>
      <c r="F27" s="368">
        <v>0</v>
      </c>
      <c r="I27" s="535"/>
    </row>
    <row r="28" spans="1:10" ht="13.8" thickBot="1">
      <c r="A28" s="370"/>
      <c r="B28" s="371" t="s">
        <v>193</v>
      </c>
      <c r="C28" s="379">
        <v>-76525</v>
      </c>
      <c r="D28" s="379">
        <v>-26062</v>
      </c>
      <c r="E28" s="379">
        <v>-66449</v>
      </c>
      <c r="F28" s="910">
        <v>0</v>
      </c>
      <c r="G28" s="644"/>
    </row>
    <row r="29" spans="1:10">
      <c r="A29" s="372"/>
      <c r="B29" s="373" t="s">
        <v>332</v>
      </c>
      <c r="C29" s="374">
        <f>IFERROR(C28/C27-1,0)</f>
        <v>0</v>
      </c>
      <c r="D29" s="375" t="s">
        <v>194</v>
      </c>
      <c r="E29" s="375" t="s">
        <v>194</v>
      </c>
      <c r="F29" s="375" t="s">
        <v>194</v>
      </c>
    </row>
    <row r="30" spans="1:10" ht="13.8" thickBot="1">
      <c r="A30" s="1256" t="s">
        <v>333</v>
      </c>
      <c r="B30" s="1257"/>
      <c r="C30" s="376">
        <f>IFERROR(C28/#REF!-1,0)</f>
        <v>0</v>
      </c>
      <c r="D30" s="376">
        <f>IFERROR(D27/C28-1,0)</f>
        <v>-1</v>
      </c>
      <c r="E30" s="376">
        <f>+E28/D28</f>
        <v>2.5496508326298826</v>
      </c>
      <c r="F30" s="376">
        <f>+F28/E28</f>
        <v>0</v>
      </c>
    </row>
    <row r="31" spans="1:10" ht="9" customHeight="1" thickTop="1" thickBot="1">
      <c r="A31" s="380"/>
      <c r="B31" s="381"/>
      <c r="C31" s="382"/>
      <c r="D31" s="383"/>
      <c r="E31" s="383"/>
      <c r="F31" s="383"/>
    </row>
    <row r="32" spans="1:10" ht="13.8" thickTop="1">
      <c r="A32" s="366" t="s">
        <v>198</v>
      </c>
      <c r="B32" s="367" t="s">
        <v>192</v>
      </c>
      <c r="C32" s="369">
        <v>90</v>
      </c>
      <c r="D32" s="369">
        <v>90</v>
      </c>
      <c r="E32" s="369">
        <v>90</v>
      </c>
      <c r="F32" s="369">
        <v>90</v>
      </c>
      <c r="I32" s="535"/>
    </row>
    <row r="33" spans="1:10" ht="13.8" thickBot="1">
      <c r="A33" s="370"/>
      <c r="B33" s="371" t="s">
        <v>193</v>
      </c>
      <c r="C33" s="379">
        <v>81</v>
      </c>
      <c r="D33" s="379">
        <v>81</v>
      </c>
      <c r="E33" s="379">
        <v>84</v>
      </c>
      <c r="F33" s="379">
        <v>0</v>
      </c>
    </row>
    <row r="34" spans="1:10">
      <c r="A34" s="372"/>
      <c r="B34" s="373" t="s">
        <v>332</v>
      </c>
      <c r="C34" s="374">
        <f>IFERROR(C33/C32-1,0)</f>
        <v>-9.9999999999999978E-2</v>
      </c>
      <c r="D34" s="375">
        <f>+D33/D32</f>
        <v>0.9</v>
      </c>
      <c r="E34" s="375" t="s">
        <v>194</v>
      </c>
      <c r="F34" s="375" t="s">
        <v>194</v>
      </c>
    </row>
    <row r="35" spans="1:10" ht="13.8" thickBot="1">
      <c r="A35" s="1256" t="s">
        <v>333</v>
      </c>
      <c r="B35" s="1257"/>
      <c r="C35" s="376">
        <f>IFERROR(C33/#REF!-1,0)</f>
        <v>0</v>
      </c>
      <c r="D35" s="376">
        <f>IFERROR(D32/C33-1,0)</f>
        <v>0.11111111111111116</v>
      </c>
      <c r="E35" s="376">
        <f>+E33/D33</f>
        <v>1.037037037037037</v>
      </c>
      <c r="F35" s="376">
        <f>+F33/E33</f>
        <v>0</v>
      </c>
    </row>
    <row r="36" spans="1:10" ht="13.8" thickTop="1">
      <c r="A36" s="366" t="s">
        <v>199</v>
      </c>
      <c r="B36" s="367" t="s">
        <v>192</v>
      </c>
      <c r="C36" s="369">
        <v>64</v>
      </c>
      <c r="D36" s="369">
        <v>72</v>
      </c>
      <c r="E36" s="369">
        <v>85</v>
      </c>
      <c r="F36" s="369">
        <v>95</v>
      </c>
    </row>
    <row r="37" spans="1:10" ht="13.8" thickBot="1">
      <c r="A37" s="370"/>
      <c r="B37" s="371" t="s">
        <v>193</v>
      </c>
      <c r="C37" s="369">
        <v>61</v>
      </c>
      <c r="D37" s="369">
        <v>68</v>
      </c>
      <c r="E37" s="369">
        <v>82</v>
      </c>
      <c r="F37" s="369">
        <v>0</v>
      </c>
    </row>
    <row r="38" spans="1:10">
      <c r="A38" s="372"/>
      <c r="B38" s="373" t="s">
        <v>332</v>
      </c>
      <c r="C38" s="374">
        <f>IFERROR(C37/C36-1,0)</f>
        <v>-4.6875E-2</v>
      </c>
      <c r="D38" s="375">
        <f>+D37/D36</f>
        <v>0.94444444444444442</v>
      </c>
      <c r="E38" s="375" t="s">
        <v>194</v>
      </c>
      <c r="F38" s="375" t="s">
        <v>194</v>
      </c>
    </row>
    <row r="39" spans="1:10" ht="13.8" thickBot="1">
      <c r="A39" s="1256" t="s">
        <v>333</v>
      </c>
      <c r="B39" s="1257"/>
      <c r="C39" s="376">
        <f>IFERROR(C37/#REF!-1,0)</f>
        <v>0</v>
      </c>
      <c r="D39" s="376">
        <f>IFERROR(D36/C37-1,0)</f>
        <v>0.18032786885245899</v>
      </c>
      <c r="E39" s="376">
        <f>+E37/D37</f>
        <v>1.2058823529411764</v>
      </c>
      <c r="F39" s="376">
        <f>+F37/E37</f>
        <v>0</v>
      </c>
    </row>
    <row r="40" spans="1:10" ht="9" customHeight="1" thickTop="1" thickBot="1">
      <c r="A40" s="380"/>
      <c r="B40" s="381"/>
      <c r="C40" s="382"/>
      <c r="D40" s="383"/>
      <c r="E40" s="383"/>
      <c r="F40" s="383"/>
    </row>
    <row r="41" spans="1:10" ht="13.8" thickTop="1">
      <c r="A41" s="366" t="s">
        <v>335</v>
      </c>
      <c r="B41" s="367" t="s">
        <v>192</v>
      </c>
      <c r="C41" s="369">
        <v>3000</v>
      </c>
      <c r="D41" s="369">
        <v>0</v>
      </c>
      <c r="E41" s="369">
        <v>0</v>
      </c>
      <c r="F41" s="369" t="s">
        <v>1021</v>
      </c>
      <c r="G41" s="643"/>
      <c r="H41" s="643"/>
      <c r="I41" s="643"/>
      <c r="J41" s="643"/>
    </row>
    <row r="42" spans="1:10" ht="13.8" thickBot="1">
      <c r="A42" s="370"/>
      <c r="B42" s="371" t="s">
        <v>193</v>
      </c>
      <c r="C42" s="379">
        <v>3000</v>
      </c>
      <c r="D42" s="379">
        <v>0</v>
      </c>
      <c r="E42" s="379">
        <v>0</v>
      </c>
      <c r="F42" s="379">
        <v>0</v>
      </c>
    </row>
    <row r="43" spans="1:10">
      <c r="A43" s="372"/>
      <c r="B43" s="373" t="s">
        <v>332</v>
      </c>
      <c r="C43" s="374">
        <f>IFERROR(C42/C41-1,0)</f>
        <v>0</v>
      </c>
      <c r="D43" s="375" t="e">
        <f>+D42/D41</f>
        <v>#DIV/0!</v>
      </c>
      <c r="E43" s="375" t="s">
        <v>194</v>
      </c>
      <c r="F43" s="375" t="s">
        <v>194</v>
      </c>
    </row>
    <row r="44" spans="1:10" ht="13.8" thickBot="1">
      <c r="A44" s="1256" t="s">
        <v>333</v>
      </c>
      <c r="B44" s="1257"/>
      <c r="C44" s="376">
        <f>IFERROR(C42/#REF!-1,0)</f>
        <v>0</v>
      </c>
      <c r="D44" s="376">
        <f>IFERROR(D41/C42-1,0)</f>
        <v>-1</v>
      </c>
      <c r="E44" s="376" t="e">
        <f>+E42/D42</f>
        <v>#DIV/0!</v>
      </c>
      <c r="F44" s="376" t="e">
        <f>+F42/E42</f>
        <v>#DIV/0!</v>
      </c>
    </row>
    <row r="45" spans="1:10" ht="13.8" thickTop="1"/>
    <row r="46" spans="1:10" ht="15.75" customHeight="1">
      <c r="A46" s="1255" t="s">
        <v>960</v>
      </c>
      <c r="B46" s="1255"/>
      <c r="C46" s="1255"/>
      <c r="D46" s="1255"/>
      <c r="E46" s="1255"/>
      <c r="F46" s="453"/>
    </row>
    <row r="47" spans="1:10">
      <c r="A47" s="1255"/>
      <c r="B47" s="1255"/>
      <c r="C47" s="1255"/>
      <c r="D47" s="1255"/>
      <c r="E47" s="1255"/>
      <c r="F47" s="453"/>
    </row>
    <row r="48" spans="1:10">
      <c r="A48" s="1255"/>
      <c r="B48" s="1255"/>
      <c r="C48" s="1255"/>
      <c r="D48" s="1255"/>
      <c r="E48" s="1255"/>
    </row>
    <row r="50" spans="1:1">
      <c r="A50" s="359" t="s">
        <v>336</v>
      </c>
    </row>
    <row r="110" spans="2:2">
      <c r="B110" s="358">
        <v>0</v>
      </c>
    </row>
  </sheetData>
  <mergeCells count="12">
    <mergeCell ref="C1:D1"/>
    <mergeCell ref="A30:B30"/>
    <mergeCell ref="A35:B35"/>
    <mergeCell ref="A39:B39"/>
    <mergeCell ref="A44:B44"/>
    <mergeCell ref="A46:E48"/>
    <mergeCell ref="A26:B26"/>
    <mergeCell ref="A3:E3"/>
    <mergeCell ref="A10:B10"/>
    <mergeCell ref="A14:B14"/>
    <mergeCell ref="A18:B18"/>
    <mergeCell ref="A22:B22"/>
  </mergeCells>
  <pageMargins left="0.19685039370078741" right="0.31496062992125984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O110"/>
  <sheetViews>
    <sheetView showGridLines="0" workbookViewId="0">
      <selection activeCell="E9" sqref="E9"/>
    </sheetView>
  </sheetViews>
  <sheetFormatPr defaultColWidth="9.109375" defaultRowHeight="13.2"/>
  <cols>
    <col min="1" max="1" width="23.88671875" style="162" customWidth="1"/>
    <col min="2" max="2" width="16.88671875" style="162" customWidth="1"/>
    <col min="3" max="5" width="15.6640625" style="162" customWidth="1"/>
    <col min="6" max="6" width="15.6640625" style="456" customWidth="1"/>
    <col min="7" max="7" width="9.109375" style="162"/>
    <col min="8" max="8" width="9.33203125" style="162" bestFit="1" customWidth="1"/>
    <col min="9" max="9" width="11.109375" style="162" bestFit="1" customWidth="1"/>
    <col min="10" max="16384" width="9.109375" style="162"/>
  </cols>
  <sheetData>
    <row r="1" spans="1:15">
      <c r="B1" s="179"/>
      <c r="C1" s="179"/>
      <c r="D1" s="179"/>
    </row>
    <row r="2" spans="1:15" ht="16.2" thickBot="1">
      <c r="B2" s="179"/>
      <c r="C2" s="384"/>
      <c r="D2" s="384"/>
      <c r="E2" s="384"/>
      <c r="F2" s="954"/>
      <c r="H2" s="895"/>
    </row>
    <row r="3" spans="1:15" ht="47.25" customHeight="1" thickBot="1">
      <c r="A3" s="384"/>
      <c r="B3" s="385"/>
      <c r="C3" s="930" t="s">
        <v>867</v>
      </c>
      <c r="D3" s="930" t="s">
        <v>868</v>
      </c>
      <c r="E3" s="950" t="s">
        <v>959</v>
      </c>
      <c r="F3" s="931" t="s">
        <v>956</v>
      </c>
    </row>
    <row r="4" spans="1:15" ht="15" customHeight="1">
      <c r="A4" s="1267" t="s">
        <v>200</v>
      </c>
      <c r="B4" s="1268"/>
      <c r="C4" s="386">
        <v>0</v>
      </c>
      <c r="D4" s="480">
        <v>0</v>
      </c>
      <c r="E4" s="480">
        <v>32674</v>
      </c>
      <c r="F4" s="480">
        <v>28676</v>
      </c>
      <c r="G4" s="929"/>
      <c r="H4" s="929"/>
      <c r="I4" s="929"/>
      <c r="J4" s="929"/>
    </row>
    <row r="5" spans="1:15" ht="15" customHeight="1">
      <c r="A5" s="1269" t="s">
        <v>337</v>
      </c>
      <c r="B5" s="1270"/>
      <c r="C5" s="388">
        <v>1</v>
      </c>
      <c r="D5" s="481">
        <v>1</v>
      </c>
      <c r="E5" s="481">
        <v>-12.7</v>
      </c>
      <c r="F5" s="481">
        <v>0</v>
      </c>
    </row>
    <row r="6" spans="1:15" ht="15" customHeight="1">
      <c r="A6" s="1269" t="s">
        <v>338</v>
      </c>
      <c r="B6" s="1270"/>
      <c r="C6" s="388">
        <v>1</v>
      </c>
      <c r="D6" s="481">
        <v>1</v>
      </c>
      <c r="E6" s="481">
        <v>-61.71</v>
      </c>
      <c r="F6" s="481">
        <v>0</v>
      </c>
    </row>
    <row r="7" spans="1:15" ht="15" customHeight="1">
      <c r="A7" s="1269" t="s">
        <v>339</v>
      </c>
      <c r="B7" s="1270"/>
      <c r="C7" s="388">
        <v>43340</v>
      </c>
      <c r="D7" s="481">
        <v>32068</v>
      </c>
      <c r="E7" s="481">
        <v>-20726</v>
      </c>
      <c r="F7" s="481">
        <v>5611</v>
      </c>
      <c r="H7" s="951"/>
      <c r="I7" s="951"/>
      <c r="J7" s="951"/>
      <c r="K7" s="951"/>
      <c r="L7" s="951"/>
      <c r="M7" s="951"/>
      <c r="N7" s="951"/>
      <c r="O7" s="951"/>
    </row>
    <row r="8" spans="1:15" ht="15" customHeight="1">
      <c r="A8" s="1269" t="s">
        <v>202</v>
      </c>
      <c r="B8" s="1270"/>
      <c r="C8" s="387">
        <v>108</v>
      </c>
      <c r="D8" s="482">
        <v>82</v>
      </c>
      <c r="E8" s="482">
        <v>326.33999999999997</v>
      </c>
      <c r="F8" s="482">
        <v>324.35000000000002</v>
      </c>
      <c r="H8" s="951"/>
      <c r="I8" s="951"/>
      <c r="J8" s="951"/>
      <c r="K8" s="951"/>
      <c r="L8" s="952"/>
      <c r="M8" s="951"/>
      <c r="N8" s="951"/>
      <c r="O8" s="951"/>
    </row>
    <row r="9" spans="1:15" ht="15" customHeight="1">
      <c r="A9" s="1269" t="s">
        <v>201</v>
      </c>
      <c r="B9" s="1270"/>
      <c r="C9" s="387">
        <v>40</v>
      </c>
      <c r="D9" s="482">
        <v>18</v>
      </c>
      <c r="E9" s="482">
        <v>29</v>
      </c>
      <c r="F9" s="482">
        <v>27.29</v>
      </c>
      <c r="H9" s="951"/>
      <c r="I9" s="951"/>
      <c r="J9" s="951"/>
      <c r="K9" s="951"/>
      <c r="L9" s="951"/>
      <c r="M9" s="951"/>
      <c r="N9" s="951"/>
      <c r="O9" s="951"/>
    </row>
    <row r="10" spans="1:15" ht="15" customHeight="1" thickBot="1">
      <c r="A10" s="1271" t="s">
        <v>340</v>
      </c>
      <c r="B10" s="1272"/>
      <c r="C10" s="389">
        <v>52</v>
      </c>
      <c r="D10" s="483">
        <v>46</v>
      </c>
      <c r="E10" s="483">
        <v>56.82</v>
      </c>
      <c r="F10" s="483">
        <v>47.97</v>
      </c>
      <c r="G10" s="437"/>
      <c r="H10" s="952"/>
      <c r="I10" s="952"/>
      <c r="J10" s="952"/>
      <c r="K10" s="952"/>
      <c r="L10" s="952"/>
      <c r="M10" s="952"/>
      <c r="N10" s="951"/>
      <c r="O10" s="951"/>
    </row>
    <row r="11" spans="1:15">
      <c r="A11" s="390"/>
      <c r="B11" s="390"/>
      <c r="C11" s="390"/>
      <c r="D11" s="390"/>
      <c r="E11" s="390"/>
      <c r="F11" s="390"/>
    </row>
    <row r="12" spans="1:15" ht="13.8" thickBot="1">
      <c r="B12" s="179"/>
      <c r="C12" s="384"/>
      <c r="D12" s="384"/>
      <c r="E12" s="391" t="s">
        <v>181</v>
      </c>
      <c r="F12" s="391" t="s">
        <v>181</v>
      </c>
    </row>
    <row r="13" spans="1:15" ht="39.75" customHeight="1" thickBot="1">
      <c r="A13" s="384"/>
      <c r="B13" s="385"/>
      <c r="C13" s="392" t="s">
        <v>828</v>
      </c>
      <c r="D13" s="392" t="s">
        <v>870</v>
      </c>
      <c r="E13" s="392" t="s">
        <v>957</v>
      </c>
      <c r="F13" s="392" t="s">
        <v>871</v>
      </c>
    </row>
    <row r="14" spans="1:15" ht="15" customHeight="1">
      <c r="A14" s="1273" t="s">
        <v>341</v>
      </c>
      <c r="B14" s="1274"/>
      <c r="C14" s="393" t="s">
        <v>194</v>
      </c>
      <c r="D14" s="393" t="s">
        <v>194</v>
      </c>
      <c r="E14" s="393" t="s">
        <v>194</v>
      </c>
      <c r="F14" s="393" t="s">
        <v>194</v>
      </c>
    </row>
    <row r="15" spans="1:15" ht="15" customHeight="1">
      <c r="A15" s="1275" t="s">
        <v>342</v>
      </c>
      <c r="B15" s="1276"/>
      <c r="C15" s="441" t="s">
        <v>194</v>
      </c>
      <c r="D15" s="393" t="s">
        <v>194</v>
      </c>
      <c r="E15" s="393" t="s">
        <v>194</v>
      </c>
      <c r="F15" s="393" t="s">
        <v>194</v>
      </c>
      <c r="G15" s="437"/>
      <c r="I15" s="428"/>
    </row>
    <row r="16" spans="1:15" ht="15" customHeight="1" thickBot="1">
      <c r="A16" s="1277" t="s">
        <v>250</v>
      </c>
      <c r="B16" s="1278"/>
      <c r="C16" s="394">
        <f>SUM(C14:C15)</f>
        <v>0</v>
      </c>
      <c r="D16" s="394">
        <f>SUM(D14:D15)</f>
        <v>0</v>
      </c>
      <c r="E16" s="394">
        <f>SUM(E14:E15)</f>
        <v>0</v>
      </c>
      <c r="F16" s="394">
        <f>SUM(F14:F15)</f>
        <v>0</v>
      </c>
    </row>
    <row r="17" spans="1:10" s="398" customFormat="1">
      <c r="A17" s="395"/>
      <c r="B17" s="396"/>
      <c r="C17" s="397"/>
      <c r="D17" s="397"/>
      <c r="E17" s="397"/>
      <c r="F17" s="397"/>
    </row>
    <row r="18" spans="1:10" s="398" customFormat="1" ht="13.8" thickBot="1">
      <c r="A18" s="399"/>
      <c r="B18" s="400"/>
      <c r="C18" s="401"/>
      <c r="D18" s="401"/>
      <c r="E18" s="391" t="s">
        <v>181</v>
      </c>
      <c r="F18" s="391" t="s">
        <v>181</v>
      </c>
    </row>
    <row r="19" spans="1:10" ht="30" customHeight="1" thickBot="1">
      <c r="A19" s="384"/>
      <c r="B19" s="402"/>
      <c r="C19" s="403" t="s">
        <v>676</v>
      </c>
      <c r="D19" s="403" t="s">
        <v>711</v>
      </c>
      <c r="E19" s="403" t="s">
        <v>958</v>
      </c>
      <c r="F19" s="1181" t="s">
        <v>869</v>
      </c>
    </row>
    <row r="20" spans="1:10" ht="15" customHeight="1">
      <c r="A20" s="1266" t="s">
        <v>211</v>
      </c>
      <c r="B20" s="404" t="s">
        <v>192</v>
      </c>
      <c r="C20" s="405">
        <v>45000</v>
      </c>
      <c r="D20" s="405">
        <v>50000</v>
      </c>
      <c r="E20" s="1178">
        <v>65800</v>
      </c>
      <c r="F20" s="913">
        <v>65000</v>
      </c>
      <c r="G20" s="293"/>
      <c r="H20" s="293"/>
      <c r="I20" s="293"/>
      <c r="J20" s="293"/>
    </row>
    <row r="21" spans="1:10" ht="15" customHeight="1">
      <c r="A21" s="1262"/>
      <c r="B21" s="406" t="s">
        <v>345</v>
      </c>
      <c r="C21" s="407">
        <v>45000</v>
      </c>
      <c r="D21" s="393">
        <v>50000</v>
      </c>
      <c r="E21" s="1179">
        <v>65800</v>
      </c>
      <c r="F21" s="1182">
        <v>65000</v>
      </c>
    </row>
    <row r="22" spans="1:10" ht="15" customHeight="1" thickBot="1">
      <c r="A22" s="1263"/>
      <c r="B22" s="408" t="s">
        <v>354</v>
      </c>
      <c r="C22" s="409">
        <v>45000</v>
      </c>
      <c r="D22" s="410">
        <v>50000</v>
      </c>
      <c r="E22" s="1180">
        <v>65800</v>
      </c>
      <c r="F22" s="1183">
        <v>65000</v>
      </c>
      <c r="I22" s="428"/>
    </row>
    <row r="23" spans="1:10" ht="15" customHeight="1">
      <c r="A23" s="1262" t="s">
        <v>343</v>
      </c>
      <c r="B23" s="411" t="s">
        <v>192</v>
      </c>
      <c r="C23" s="412">
        <v>0</v>
      </c>
      <c r="D23" s="412">
        <v>0</v>
      </c>
      <c r="E23" s="887">
        <v>0</v>
      </c>
      <c r="F23" s="887"/>
      <c r="G23" s="437"/>
    </row>
    <row r="24" spans="1:10" ht="15" customHeight="1">
      <c r="A24" s="1262"/>
      <c r="B24" s="413" t="s">
        <v>345</v>
      </c>
      <c r="C24" s="393">
        <v>0</v>
      </c>
      <c r="D24" s="393">
        <v>0</v>
      </c>
      <c r="E24" s="888">
        <v>0</v>
      </c>
      <c r="F24" s="888"/>
    </row>
    <row r="25" spans="1:10" ht="15" customHeight="1" thickBot="1">
      <c r="A25" s="1263"/>
      <c r="B25" s="414" t="s">
        <v>354</v>
      </c>
      <c r="C25" s="409">
        <v>0</v>
      </c>
      <c r="D25" s="409">
        <v>0</v>
      </c>
      <c r="E25" s="889">
        <v>0</v>
      </c>
      <c r="F25" s="889"/>
    </row>
    <row r="26" spans="1:10">
      <c r="A26" s="1264" t="s">
        <v>344</v>
      </c>
      <c r="B26" s="415" t="s">
        <v>192</v>
      </c>
      <c r="C26" s="416">
        <f t="shared" ref="C26:E28" si="0">+C20+C23</f>
        <v>45000</v>
      </c>
      <c r="D26" s="417">
        <f t="shared" si="0"/>
        <v>50000</v>
      </c>
      <c r="E26" s="887">
        <f t="shared" si="0"/>
        <v>65800</v>
      </c>
      <c r="F26" s="887">
        <f t="shared" ref="F26" si="1">+F20+F23</f>
        <v>65000</v>
      </c>
      <c r="G26" s="293"/>
      <c r="H26" s="293"/>
      <c r="I26" s="293"/>
      <c r="J26" s="293"/>
    </row>
    <row r="27" spans="1:10">
      <c r="A27" s="1264"/>
      <c r="B27" s="418" t="s">
        <v>345</v>
      </c>
      <c r="C27" s="419">
        <f t="shared" si="0"/>
        <v>45000</v>
      </c>
      <c r="D27" s="420">
        <f t="shared" si="0"/>
        <v>50000</v>
      </c>
      <c r="E27" s="914">
        <f t="shared" si="0"/>
        <v>65800</v>
      </c>
      <c r="F27" s="914">
        <f t="shared" ref="F27" si="2">+F21+F24</f>
        <v>65000</v>
      </c>
    </row>
    <row r="28" spans="1:10" ht="13.8" thickBot="1">
      <c r="A28" s="1265"/>
      <c r="B28" s="421" t="s">
        <v>354</v>
      </c>
      <c r="C28" s="484">
        <f t="shared" si="0"/>
        <v>45000</v>
      </c>
      <c r="D28" s="422">
        <f t="shared" si="0"/>
        <v>50000</v>
      </c>
      <c r="E28" s="915">
        <f t="shared" si="0"/>
        <v>65800</v>
      </c>
      <c r="F28" s="915">
        <f t="shared" ref="F28" si="3">+F22+F25</f>
        <v>65000</v>
      </c>
      <c r="G28" s="437"/>
    </row>
    <row r="29" spans="1:10">
      <c r="A29" s="390"/>
      <c r="B29" s="396"/>
      <c r="C29" s="423"/>
      <c r="D29" s="397"/>
      <c r="E29" s="423"/>
    </row>
    <row r="30" spans="1:10">
      <c r="A30" s="179"/>
      <c r="B30" s="400"/>
      <c r="C30" s="423"/>
      <c r="D30" s="423"/>
      <c r="E30" s="423"/>
    </row>
    <row r="31" spans="1:10" ht="18" customHeight="1">
      <c r="A31" s="424" t="s">
        <v>203</v>
      </c>
      <c r="B31" s="425"/>
      <c r="C31" s="425"/>
      <c r="D31" s="425"/>
      <c r="E31" s="425"/>
    </row>
    <row r="32" spans="1:10" ht="18" customHeight="1">
      <c r="A32" s="1260" t="s">
        <v>714</v>
      </c>
      <c r="B32" s="1260"/>
      <c r="C32" s="1260"/>
      <c r="D32" s="1260"/>
      <c r="E32" s="1260"/>
      <c r="F32" s="457"/>
    </row>
    <row r="33" spans="1:6" ht="18" customHeight="1">
      <c r="A33" s="1260" t="s">
        <v>715</v>
      </c>
      <c r="B33" s="1260"/>
      <c r="C33" s="1260"/>
      <c r="D33" s="1260"/>
      <c r="E33" s="1260"/>
      <c r="F33" s="457"/>
    </row>
    <row r="34" spans="1:6" ht="18" customHeight="1">
      <c r="A34" s="1260" t="s">
        <v>716</v>
      </c>
      <c r="B34" s="1260"/>
      <c r="C34" s="1260"/>
      <c r="D34" s="1260"/>
      <c r="E34" s="1260"/>
      <c r="F34" s="457"/>
    </row>
    <row r="35" spans="1:6" ht="18" customHeight="1">
      <c r="A35" s="1261" t="s">
        <v>719</v>
      </c>
      <c r="B35" s="1261"/>
      <c r="C35" s="1261"/>
      <c r="D35" s="1261"/>
      <c r="E35" s="1261"/>
      <c r="F35" s="457"/>
    </row>
    <row r="36" spans="1:6" ht="12" customHeight="1">
      <c r="A36" s="1261"/>
      <c r="B36" s="1261"/>
      <c r="C36" s="1261"/>
      <c r="D36" s="1261"/>
      <c r="E36" s="1261"/>
      <c r="F36" s="457"/>
    </row>
    <row r="37" spans="1:6" ht="18" customHeight="1">
      <c r="A37" s="1260" t="s">
        <v>717</v>
      </c>
      <c r="B37" s="1260"/>
      <c r="C37" s="1260"/>
      <c r="D37" s="1260"/>
      <c r="E37" s="1260"/>
      <c r="F37" s="457"/>
    </row>
    <row r="38" spans="1:6" ht="21" customHeight="1">
      <c r="A38" s="1261" t="s">
        <v>718</v>
      </c>
      <c r="B38" s="1261"/>
      <c r="C38" s="1261"/>
      <c r="D38" s="1261"/>
      <c r="E38" s="1261"/>
    </row>
    <row r="39" spans="1:6" ht="9" customHeight="1">
      <c r="A39" s="1261"/>
      <c r="B39" s="1261"/>
      <c r="C39" s="1261"/>
      <c r="D39" s="1261"/>
      <c r="E39" s="1261"/>
    </row>
    <row r="110" spans="2:2">
      <c r="B110" s="159">
        <v>0</v>
      </c>
    </row>
  </sheetData>
  <mergeCells count="19">
    <mergeCell ref="A20:A22"/>
    <mergeCell ref="A4:B4"/>
    <mergeCell ref="A5:B5"/>
    <mergeCell ref="A6:B6"/>
    <mergeCell ref="A7:B7"/>
    <mergeCell ref="A8:B8"/>
    <mergeCell ref="A9:B9"/>
    <mergeCell ref="A10:B10"/>
    <mergeCell ref="A14:B14"/>
    <mergeCell ref="A15:B15"/>
    <mergeCell ref="A16:B16"/>
    <mergeCell ref="A37:E37"/>
    <mergeCell ref="A38:E39"/>
    <mergeCell ref="A23:A25"/>
    <mergeCell ref="A26:A28"/>
    <mergeCell ref="A32:E32"/>
    <mergeCell ref="A33:E33"/>
    <mergeCell ref="A34:E34"/>
    <mergeCell ref="A35:E3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AE157"/>
  <sheetViews>
    <sheetView showGridLines="0" topLeftCell="A52" workbookViewId="0">
      <selection activeCell="N123" sqref="N123"/>
    </sheetView>
  </sheetViews>
  <sheetFormatPr defaultRowHeight="15.6"/>
  <cols>
    <col min="1" max="1" width="2.6640625" customWidth="1"/>
    <col min="2" max="2" width="21.6640625" customWidth="1"/>
    <col min="3" max="3" width="39.44140625" customWidth="1"/>
    <col min="4" max="4" width="5.5546875" customWidth="1"/>
    <col min="5" max="8" width="15.6640625" style="2" customWidth="1"/>
    <col min="9" max="9" width="5.6640625" style="1056" customWidth="1"/>
    <col min="10" max="10" width="5.6640625" style="1109" customWidth="1"/>
    <col min="11" max="16" width="5.6640625" style="148" customWidth="1"/>
    <col min="17" max="23" width="8.88671875" style="148"/>
    <col min="24" max="31" width="8.88671875" style="99"/>
  </cols>
  <sheetData>
    <row r="1" spans="1:15" ht="12.75" customHeight="1">
      <c r="H1" s="23" t="s">
        <v>330</v>
      </c>
      <c r="I1" s="1049"/>
      <c r="J1" s="1107"/>
      <c r="K1" s="1050"/>
      <c r="L1" s="600"/>
      <c r="M1" s="600"/>
    </row>
    <row r="2" spans="1:15" ht="17.25" customHeight="1">
      <c r="B2" s="1292" t="s">
        <v>961</v>
      </c>
      <c r="C2" s="1292"/>
      <c r="D2" s="1292"/>
      <c r="E2" s="1292"/>
      <c r="F2" s="1292"/>
      <c r="G2" s="1292"/>
      <c r="H2" s="1292"/>
      <c r="I2" s="1051"/>
      <c r="J2" s="1107"/>
      <c r="K2" s="1052"/>
      <c r="L2" s="1052"/>
      <c r="M2" s="1052"/>
      <c r="N2" s="1053"/>
      <c r="O2" s="1053"/>
    </row>
    <row r="3" spans="1:15" ht="15" customHeight="1" thickBot="1">
      <c r="E3"/>
      <c r="F3"/>
      <c r="G3"/>
      <c r="H3" s="22" t="s">
        <v>181</v>
      </c>
      <c r="I3" s="1049"/>
      <c r="J3" s="1108"/>
      <c r="K3" s="1054"/>
      <c r="L3" s="600"/>
      <c r="M3" s="600"/>
    </row>
    <row r="4" spans="1:15" ht="20.25" customHeight="1">
      <c r="B4" s="1286" t="s">
        <v>234</v>
      </c>
      <c r="C4" s="1288" t="s">
        <v>235</v>
      </c>
      <c r="D4" s="1290" t="s">
        <v>26</v>
      </c>
      <c r="E4" s="1283" t="s">
        <v>50</v>
      </c>
      <c r="F4" s="1284"/>
      <c r="G4" s="1284"/>
      <c r="H4" s="1285"/>
      <c r="I4" s="1049"/>
      <c r="J4" s="1108"/>
      <c r="K4" s="1055"/>
      <c r="L4" s="600"/>
      <c r="M4" s="600"/>
    </row>
    <row r="5" spans="1:15" ht="28.5" customHeight="1">
      <c r="B5" s="1287"/>
      <c r="C5" s="1289"/>
      <c r="D5" s="1291"/>
      <c r="E5" s="67" t="s">
        <v>913</v>
      </c>
      <c r="F5" s="67" t="s">
        <v>914</v>
      </c>
      <c r="G5" s="67" t="s">
        <v>915</v>
      </c>
      <c r="H5" s="68" t="s">
        <v>916</v>
      </c>
    </row>
    <row r="6" spans="1:15" ht="12.75" customHeight="1" thickBot="1">
      <c r="B6" s="471">
        <v>1</v>
      </c>
      <c r="C6" s="95">
        <v>2</v>
      </c>
      <c r="D6" s="96">
        <v>3</v>
      </c>
      <c r="E6" s="94">
        <v>4</v>
      </c>
      <c r="F6" s="95">
        <v>5</v>
      </c>
      <c r="G6" s="96">
        <v>6</v>
      </c>
      <c r="H6" s="97">
        <v>7</v>
      </c>
    </row>
    <row r="7" spans="1:15" ht="20.100000000000001" customHeight="1">
      <c r="B7" s="474"/>
      <c r="C7" s="475" t="s">
        <v>76</v>
      </c>
      <c r="D7" s="476"/>
      <c r="E7" s="1061"/>
      <c r="F7" s="1061"/>
      <c r="G7" s="1061"/>
      <c r="H7" s="1062"/>
    </row>
    <row r="8" spans="1:15" ht="20.100000000000001" customHeight="1">
      <c r="A8" s="77"/>
      <c r="B8" s="641" t="s">
        <v>740</v>
      </c>
      <c r="C8" s="76" t="s">
        <v>367</v>
      </c>
      <c r="D8" s="642" t="s">
        <v>256</v>
      </c>
      <c r="E8" s="1063"/>
      <c r="F8" s="1063"/>
      <c r="G8" s="1063"/>
      <c r="H8" s="1094">
        <v>0</v>
      </c>
    </row>
    <row r="9" spans="1:15" ht="20.100000000000001" customHeight="1">
      <c r="A9" s="77"/>
      <c r="B9" s="1281"/>
      <c r="C9" s="76" t="s">
        <v>368</v>
      </c>
      <c r="D9" s="1282" t="s">
        <v>257</v>
      </c>
      <c r="E9" s="1279">
        <f>+E11+E18+E27+E28+E39</f>
        <v>99410</v>
      </c>
      <c r="F9" s="1279">
        <f>+F11+F18+F27+F28+F39</f>
        <v>198820</v>
      </c>
      <c r="G9" s="1279">
        <f>+G11+G18+G27+G28+G39</f>
        <v>298230</v>
      </c>
      <c r="H9" s="1280">
        <f>+H11+H18+H27+H28+H39</f>
        <v>397648</v>
      </c>
    </row>
    <row r="10" spans="1:15" ht="13.5" customHeight="1">
      <c r="A10" s="77"/>
      <c r="B10" s="1281"/>
      <c r="C10" s="76" t="s">
        <v>369</v>
      </c>
      <c r="D10" s="1293"/>
      <c r="E10" s="1279"/>
      <c r="F10" s="1279"/>
      <c r="G10" s="1279"/>
      <c r="H10" s="1280"/>
    </row>
    <row r="11" spans="1:15" ht="20.100000000000001" customHeight="1">
      <c r="A11" s="77"/>
      <c r="B11" s="1281" t="s">
        <v>741</v>
      </c>
      <c r="C11" s="69" t="s">
        <v>370</v>
      </c>
      <c r="D11" s="1282" t="s">
        <v>258</v>
      </c>
      <c r="E11" s="1279">
        <f>SUM(E13:E17)</f>
        <v>0</v>
      </c>
      <c r="F11" s="1279">
        <f>SUM(F13:F17)</f>
        <v>0</v>
      </c>
      <c r="G11" s="1279">
        <f>SUM(G13:G17)</f>
        <v>0</v>
      </c>
      <c r="H11" s="1280">
        <f>SUM(H13:H17)</f>
        <v>0</v>
      </c>
    </row>
    <row r="12" spans="1:15" ht="12.75" customHeight="1">
      <c r="A12" s="77"/>
      <c r="B12" s="1281"/>
      <c r="C12" s="69" t="s">
        <v>371</v>
      </c>
      <c r="D12" s="1282"/>
      <c r="E12" s="1279"/>
      <c r="F12" s="1279"/>
      <c r="G12" s="1279"/>
      <c r="H12" s="1280"/>
    </row>
    <row r="13" spans="1:15" ht="20.100000000000001" customHeight="1">
      <c r="A13" s="77"/>
      <c r="B13" s="71" t="s">
        <v>742</v>
      </c>
      <c r="C13" s="9" t="s">
        <v>119</v>
      </c>
      <c r="D13" s="8" t="s">
        <v>259</v>
      </c>
      <c r="E13" s="1064">
        <f>+H13/4</f>
        <v>0</v>
      </c>
      <c r="F13" s="1064">
        <f>+E13*2</f>
        <v>0</v>
      </c>
      <c r="G13" s="1064">
        <f>+E13*3</f>
        <v>0</v>
      </c>
      <c r="H13" s="1095">
        <v>0</v>
      </c>
    </row>
    <row r="14" spans="1:15" ht="25.5" customHeight="1">
      <c r="A14" s="77"/>
      <c r="B14" s="71" t="s">
        <v>372</v>
      </c>
      <c r="C14" s="9" t="s">
        <v>373</v>
      </c>
      <c r="D14" s="8" t="s">
        <v>260</v>
      </c>
      <c r="E14" s="1064">
        <f>+H14/4</f>
        <v>0</v>
      </c>
      <c r="F14" s="1064">
        <f>+E14*2</f>
        <v>0</v>
      </c>
      <c r="G14" s="1064">
        <f>+E14*3</f>
        <v>0</v>
      </c>
      <c r="H14" s="1095">
        <v>0</v>
      </c>
    </row>
    <row r="15" spans="1:15" ht="20.100000000000001" customHeight="1">
      <c r="A15" s="77"/>
      <c r="B15" s="71" t="s">
        <v>743</v>
      </c>
      <c r="C15" s="9" t="s">
        <v>374</v>
      </c>
      <c r="D15" s="8" t="s">
        <v>261</v>
      </c>
      <c r="E15" s="1064">
        <v>0</v>
      </c>
      <c r="F15" s="1064">
        <f>+E15*2</f>
        <v>0</v>
      </c>
      <c r="G15" s="1064">
        <f>+E15*3</f>
        <v>0</v>
      </c>
      <c r="H15" s="1095">
        <v>0</v>
      </c>
    </row>
    <row r="16" spans="1:15" ht="25.5" customHeight="1">
      <c r="A16" s="77"/>
      <c r="B16" s="71" t="s">
        <v>375</v>
      </c>
      <c r="C16" s="9" t="s">
        <v>376</v>
      </c>
      <c r="D16" s="8" t="s">
        <v>262</v>
      </c>
      <c r="E16" s="1064">
        <f>+H16/4</f>
        <v>0</v>
      </c>
      <c r="F16" s="1064">
        <f>+E16*2</f>
        <v>0</v>
      </c>
      <c r="G16" s="1064">
        <f>+E16*3</f>
        <v>0</v>
      </c>
      <c r="H16" s="1095">
        <v>0</v>
      </c>
    </row>
    <row r="17" spans="1:12" ht="20.100000000000001" customHeight="1">
      <c r="A17" s="77"/>
      <c r="B17" s="71" t="s">
        <v>744</v>
      </c>
      <c r="C17" s="9" t="s">
        <v>377</v>
      </c>
      <c r="D17" s="8" t="s">
        <v>263</v>
      </c>
      <c r="E17" s="1064">
        <f>+H17/4</f>
        <v>0</v>
      </c>
      <c r="F17" s="1064">
        <f>+E17*2</f>
        <v>0</v>
      </c>
      <c r="G17" s="1064">
        <f>+E17*3</f>
        <v>0</v>
      </c>
      <c r="H17" s="1095">
        <v>0</v>
      </c>
    </row>
    <row r="18" spans="1:12" ht="20.100000000000001" customHeight="1">
      <c r="A18" s="77"/>
      <c r="B18" s="1281" t="s">
        <v>745</v>
      </c>
      <c r="C18" s="69" t="s">
        <v>378</v>
      </c>
      <c r="D18" s="1282" t="s">
        <v>264</v>
      </c>
      <c r="E18" s="1279">
        <f>SUM(E20:E26)</f>
        <v>99410</v>
      </c>
      <c r="F18" s="1279">
        <f>SUM(F20:F26)</f>
        <v>198820</v>
      </c>
      <c r="G18" s="1279">
        <f>SUM(G20:G26)</f>
        <v>298230</v>
      </c>
      <c r="H18" s="1280">
        <f>SUM(H20:H26)</f>
        <v>397648</v>
      </c>
    </row>
    <row r="19" spans="1:12" ht="12.75" customHeight="1">
      <c r="A19" s="77"/>
      <c r="B19" s="1281"/>
      <c r="C19" s="69" t="s">
        <v>379</v>
      </c>
      <c r="D19" s="1282"/>
      <c r="E19" s="1279"/>
      <c r="F19" s="1279"/>
      <c r="G19" s="1279"/>
      <c r="H19" s="1280"/>
    </row>
    <row r="20" spans="1:12" ht="20.100000000000001" customHeight="1">
      <c r="A20" s="77"/>
      <c r="B20" s="71" t="s">
        <v>380</v>
      </c>
      <c r="C20" s="9" t="s">
        <v>381</v>
      </c>
      <c r="D20" s="8" t="s">
        <v>265</v>
      </c>
      <c r="E20" s="1064">
        <v>85143</v>
      </c>
      <c r="F20" s="1064">
        <f>+E20+E20</f>
        <v>170286</v>
      </c>
      <c r="G20" s="1064">
        <f>+E20+F20</f>
        <v>255429</v>
      </c>
      <c r="H20" s="1149">
        <v>340575</v>
      </c>
    </row>
    <row r="21" spans="1:12" ht="20.100000000000001" customHeight="1">
      <c r="B21" s="432" t="s">
        <v>746</v>
      </c>
      <c r="C21" s="473" t="s">
        <v>382</v>
      </c>
      <c r="D21" s="472" t="s">
        <v>266</v>
      </c>
      <c r="E21" s="1064">
        <v>7251</v>
      </c>
      <c r="F21" s="1064">
        <f>+E21+E21</f>
        <v>14502</v>
      </c>
      <c r="G21" s="1064">
        <f>+E21+F21</f>
        <v>21753</v>
      </c>
      <c r="H21" s="1149">
        <v>29006</v>
      </c>
      <c r="I21" s="1057"/>
      <c r="J21" s="1110"/>
      <c r="K21" s="664"/>
      <c r="L21" s="600"/>
    </row>
    <row r="22" spans="1:12" ht="20.100000000000001" customHeight="1">
      <c r="B22" s="71" t="s">
        <v>747</v>
      </c>
      <c r="C22" s="9" t="s">
        <v>383</v>
      </c>
      <c r="D22" s="8" t="s">
        <v>267</v>
      </c>
      <c r="E22" s="1064">
        <v>0</v>
      </c>
      <c r="F22" s="1064">
        <v>0</v>
      </c>
      <c r="G22" s="1064">
        <v>0</v>
      </c>
      <c r="H22" s="1148">
        <v>0</v>
      </c>
    </row>
    <row r="23" spans="1:12" ht="25.5" customHeight="1">
      <c r="B23" s="71" t="s">
        <v>384</v>
      </c>
      <c r="C23" s="9" t="s">
        <v>385</v>
      </c>
      <c r="D23" s="8" t="s">
        <v>268</v>
      </c>
      <c r="E23" s="1064">
        <v>6888</v>
      </c>
      <c r="F23" s="1064">
        <f t="shared" ref="F23:F24" si="0">+E23+E23</f>
        <v>13776</v>
      </c>
      <c r="G23" s="1064">
        <f t="shared" ref="G23:G24" si="1">+E23+F23</f>
        <v>20664</v>
      </c>
      <c r="H23" s="1149">
        <v>27555</v>
      </c>
    </row>
    <row r="24" spans="1:12" ht="25.5" customHeight="1">
      <c r="B24" s="71" t="s">
        <v>386</v>
      </c>
      <c r="C24" s="9" t="s">
        <v>748</v>
      </c>
      <c r="D24" s="8" t="s">
        <v>269</v>
      </c>
      <c r="E24" s="1064">
        <f t="shared" ref="E24" si="2">+H24/4</f>
        <v>128</v>
      </c>
      <c r="F24" s="1064">
        <f t="shared" si="0"/>
        <v>256</v>
      </c>
      <c r="G24" s="1064">
        <f t="shared" si="1"/>
        <v>384</v>
      </c>
      <c r="H24" s="1149">
        <v>512</v>
      </c>
    </row>
    <row r="25" spans="1:12" ht="25.5" customHeight="1">
      <c r="B25" s="71" t="s">
        <v>387</v>
      </c>
      <c r="C25" s="9" t="s">
        <v>388</v>
      </c>
      <c r="D25" s="8" t="s">
        <v>270</v>
      </c>
      <c r="E25" s="1064">
        <v>0</v>
      </c>
      <c r="F25" s="1064">
        <v>0</v>
      </c>
      <c r="G25" s="1064">
        <v>0</v>
      </c>
      <c r="H25" s="1148">
        <v>0</v>
      </c>
      <c r="J25" s="1111"/>
    </row>
    <row r="26" spans="1:12" ht="25.5" customHeight="1">
      <c r="B26" s="71" t="s">
        <v>387</v>
      </c>
      <c r="C26" s="9" t="s">
        <v>389</v>
      </c>
      <c r="D26" s="8" t="s">
        <v>271</v>
      </c>
      <c r="E26" s="1064">
        <v>0</v>
      </c>
      <c r="F26" s="1064">
        <v>0</v>
      </c>
      <c r="G26" s="1064">
        <v>0</v>
      </c>
      <c r="H26" s="1148">
        <v>0</v>
      </c>
    </row>
    <row r="27" spans="1:12" ht="20.100000000000001" customHeight="1">
      <c r="A27" s="77"/>
      <c r="B27" s="71" t="s">
        <v>749</v>
      </c>
      <c r="C27" s="9" t="s">
        <v>390</v>
      </c>
      <c r="D27" s="8" t="s">
        <v>272</v>
      </c>
      <c r="E27" s="1064">
        <v>0</v>
      </c>
      <c r="F27" s="1064">
        <v>0</v>
      </c>
      <c r="G27" s="1064">
        <v>0</v>
      </c>
      <c r="H27" s="1148">
        <v>0</v>
      </c>
    </row>
    <row r="28" spans="1:12" ht="25.5" customHeight="1">
      <c r="A28" s="77"/>
      <c r="B28" s="1281" t="s">
        <v>391</v>
      </c>
      <c r="C28" s="69" t="s">
        <v>392</v>
      </c>
      <c r="D28" s="1282" t="s">
        <v>273</v>
      </c>
      <c r="E28" s="1279">
        <f>SUM(E30:E38)</f>
        <v>0</v>
      </c>
      <c r="F28" s="1279">
        <f>SUM(F30:F38)</f>
        <v>0</v>
      </c>
      <c r="G28" s="1279">
        <f>SUM(G30:G38)</f>
        <v>0</v>
      </c>
      <c r="H28" s="1280">
        <f>SUM(H30:H38)</f>
        <v>0</v>
      </c>
    </row>
    <row r="29" spans="1:12" ht="22.5" customHeight="1">
      <c r="A29" s="77"/>
      <c r="B29" s="1281"/>
      <c r="C29" s="69" t="s">
        <v>393</v>
      </c>
      <c r="D29" s="1282"/>
      <c r="E29" s="1279"/>
      <c r="F29" s="1279"/>
      <c r="G29" s="1279"/>
      <c r="H29" s="1280"/>
    </row>
    <row r="30" spans="1:12" ht="25.5" customHeight="1">
      <c r="A30" s="77"/>
      <c r="B30" s="71" t="s">
        <v>394</v>
      </c>
      <c r="C30" s="9" t="s">
        <v>731</v>
      </c>
      <c r="D30" s="8" t="s">
        <v>274</v>
      </c>
      <c r="E30" s="1064">
        <v>0</v>
      </c>
      <c r="F30" s="1064">
        <v>0</v>
      </c>
      <c r="G30" s="1064">
        <v>0</v>
      </c>
      <c r="H30" s="1095">
        <v>0</v>
      </c>
    </row>
    <row r="31" spans="1:12" ht="25.5" customHeight="1">
      <c r="B31" s="71" t="s">
        <v>395</v>
      </c>
      <c r="C31" s="9" t="s">
        <v>396</v>
      </c>
      <c r="D31" s="8" t="s">
        <v>275</v>
      </c>
      <c r="E31" s="1064">
        <v>0</v>
      </c>
      <c r="F31" s="1064">
        <v>0</v>
      </c>
      <c r="G31" s="1064">
        <v>0</v>
      </c>
      <c r="H31" s="1095">
        <v>0</v>
      </c>
    </row>
    <row r="32" spans="1:12" ht="35.25" customHeight="1">
      <c r="B32" s="71" t="s">
        <v>397</v>
      </c>
      <c r="C32" s="9" t="s">
        <v>398</v>
      </c>
      <c r="D32" s="8" t="s">
        <v>276</v>
      </c>
      <c r="E32" s="1064">
        <v>0</v>
      </c>
      <c r="F32" s="1064">
        <v>0</v>
      </c>
      <c r="G32" s="1064">
        <v>0</v>
      </c>
      <c r="H32" s="1095">
        <v>0</v>
      </c>
    </row>
    <row r="33" spans="1:14" ht="35.25" customHeight="1">
      <c r="B33" s="71" t="s">
        <v>399</v>
      </c>
      <c r="C33" s="9" t="s">
        <v>732</v>
      </c>
      <c r="D33" s="8" t="s">
        <v>277</v>
      </c>
      <c r="E33" s="1064">
        <v>0</v>
      </c>
      <c r="F33" s="1064">
        <v>0</v>
      </c>
      <c r="G33" s="1064">
        <v>0</v>
      </c>
      <c r="H33" s="1095">
        <v>0</v>
      </c>
    </row>
    <row r="34" spans="1:14" ht="25.5" customHeight="1">
      <c r="B34" s="71" t="s">
        <v>400</v>
      </c>
      <c r="C34" s="9" t="s">
        <v>401</v>
      </c>
      <c r="D34" s="8" t="s">
        <v>278</v>
      </c>
      <c r="E34" s="1064">
        <v>0</v>
      </c>
      <c r="F34" s="1064">
        <v>0</v>
      </c>
      <c r="G34" s="1064">
        <v>0</v>
      </c>
      <c r="H34" s="1095">
        <v>0</v>
      </c>
    </row>
    <row r="35" spans="1:14" ht="25.5" customHeight="1">
      <c r="B35" s="71" t="s">
        <v>400</v>
      </c>
      <c r="C35" s="9" t="s">
        <v>402</v>
      </c>
      <c r="D35" s="8" t="s">
        <v>279</v>
      </c>
      <c r="E35" s="1064">
        <v>0</v>
      </c>
      <c r="F35" s="1064">
        <v>0</v>
      </c>
      <c r="G35" s="1064">
        <v>0</v>
      </c>
      <c r="H35" s="1095">
        <v>0</v>
      </c>
    </row>
    <row r="36" spans="1:14" ht="39" customHeight="1">
      <c r="B36" s="71" t="s">
        <v>750</v>
      </c>
      <c r="C36" s="9" t="s">
        <v>733</v>
      </c>
      <c r="D36" s="8" t="s">
        <v>280</v>
      </c>
      <c r="E36" s="1064">
        <v>0</v>
      </c>
      <c r="F36" s="1064">
        <v>0</v>
      </c>
      <c r="G36" s="1064">
        <v>0</v>
      </c>
      <c r="H36" s="1095">
        <v>0</v>
      </c>
    </row>
    <row r="37" spans="1:14" ht="25.5" customHeight="1">
      <c r="B37" s="71" t="s">
        <v>751</v>
      </c>
      <c r="C37" s="9" t="s">
        <v>403</v>
      </c>
      <c r="D37" s="8" t="s">
        <v>281</v>
      </c>
      <c r="E37" s="1064">
        <v>0</v>
      </c>
      <c r="F37" s="1064">
        <v>0</v>
      </c>
      <c r="G37" s="1064">
        <v>0</v>
      </c>
      <c r="H37" s="1095">
        <v>0</v>
      </c>
    </row>
    <row r="38" spans="1:14" ht="25.5" customHeight="1">
      <c r="B38" s="71" t="s">
        <v>404</v>
      </c>
      <c r="C38" s="9" t="s">
        <v>405</v>
      </c>
      <c r="D38" s="8" t="s">
        <v>282</v>
      </c>
      <c r="E38" s="1064">
        <v>0</v>
      </c>
      <c r="F38" s="1064">
        <v>0</v>
      </c>
      <c r="G38" s="1064">
        <v>0</v>
      </c>
      <c r="H38" s="1095">
        <v>0</v>
      </c>
    </row>
    <row r="39" spans="1:14" ht="25.5" customHeight="1">
      <c r="B39" s="71" t="s">
        <v>406</v>
      </c>
      <c r="C39" s="9" t="s">
        <v>407</v>
      </c>
      <c r="D39" s="8" t="s">
        <v>283</v>
      </c>
      <c r="E39" s="1064">
        <v>0</v>
      </c>
      <c r="F39" s="1064">
        <v>0</v>
      </c>
      <c r="G39" s="1064">
        <v>0</v>
      </c>
      <c r="H39" s="1095">
        <v>0</v>
      </c>
    </row>
    <row r="40" spans="1:14" ht="20.100000000000001" customHeight="1">
      <c r="A40" s="77"/>
      <c r="B40" s="71">
        <v>288</v>
      </c>
      <c r="C40" s="7" t="s">
        <v>408</v>
      </c>
      <c r="D40" s="8" t="s">
        <v>284</v>
      </c>
      <c r="E40" s="1064">
        <v>4739</v>
      </c>
      <c r="F40" s="1064">
        <v>9480</v>
      </c>
      <c r="G40" s="1064">
        <v>14219</v>
      </c>
      <c r="H40" s="1148">
        <v>18948</v>
      </c>
      <c r="J40" s="1112">
        <v>4737</v>
      </c>
      <c r="K40" s="478">
        <v>9474</v>
      </c>
      <c r="L40" s="478">
        <v>14221</v>
      </c>
      <c r="M40" s="478"/>
      <c r="N40" s="478"/>
    </row>
    <row r="41" spans="1:14" ht="20.100000000000001" customHeight="1">
      <c r="A41" s="77"/>
      <c r="B41" s="1281"/>
      <c r="C41" s="76" t="s">
        <v>409</v>
      </c>
      <c r="D41" s="1282" t="s">
        <v>285</v>
      </c>
      <c r="E41" s="1279">
        <f>+E43+E49+E50+E57+E62+E72+E73</f>
        <v>22446.75</v>
      </c>
      <c r="F41" s="1279">
        <f>+F43+F49+F50+F57+F62+F72+F73</f>
        <v>44892</v>
      </c>
      <c r="G41" s="1279">
        <f>+G43+G49+G50+G57+G62+G72+G73</f>
        <v>67338.75</v>
      </c>
      <c r="H41" s="1280">
        <f>+H43+H49+H50+H57+H62+H72+H73</f>
        <v>89797</v>
      </c>
      <c r="J41" s="1112"/>
      <c r="K41" s="478"/>
      <c r="L41" s="478"/>
      <c r="M41" s="478"/>
      <c r="N41" s="478"/>
    </row>
    <row r="42" spans="1:14" ht="12.75" customHeight="1">
      <c r="A42" s="77"/>
      <c r="B42" s="1281"/>
      <c r="C42" s="76" t="s">
        <v>410</v>
      </c>
      <c r="D42" s="1282"/>
      <c r="E42" s="1279"/>
      <c r="F42" s="1279"/>
      <c r="G42" s="1279"/>
      <c r="H42" s="1280"/>
      <c r="J42" s="1112"/>
      <c r="K42" s="478"/>
      <c r="L42" s="478"/>
      <c r="M42" s="478"/>
      <c r="N42" s="478"/>
    </row>
    <row r="43" spans="1:14" ht="25.5" customHeight="1">
      <c r="B43" s="641" t="s">
        <v>411</v>
      </c>
      <c r="C43" s="69" t="s">
        <v>412</v>
      </c>
      <c r="D43" s="642" t="s">
        <v>286</v>
      </c>
      <c r="E43" s="1066">
        <f>SUM(E44:E48)</f>
        <v>2402.5</v>
      </c>
      <c r="F43" s="1066">
        <f>SUM(F44:F48)</f>
        <v>4804</v>
      </c>
      <c r="G43" s="1066">
        <f>SUM(G44:G48)</f>
        <v>7206.5</v>
      </c>
      <c r="H43" s="1094">
        <f>SUM(H44:H48)</f>
        <v>9610</v>
      </c>
      <c r="J43" s="1112"/>
      <c r="K43" s="478"/>
      <c r="L43" s="478"/>
      <c r="M43" s="478"/>
      <c r="N43" s="478"/>
    </row>
    <row r="44" spans="1:14" ht="20.100000000000001" customHeight="1">
      <c r="B44" s="71">
        <v>10</v>
      </c>
      <c r="C44" s="9" t="s">
        <v>413</v>
      </c>
      <c r="D44" s="8" t="s">
        <v>287</v>
      </c>
      <c r="E44" s="1064">
        <f>+H44/4</f>
        <v>2238.25</v>
      </c>
      <c r="F44" s="1064">
        <v>4476</v>
      </c>
      <c r="G44" s="1064">
        <f>+E44+F44</f>
        <v>6714.25</v>
      </c>
      <c r="H44" s="1148">
        <v>8953</v>
      </c>
      <c r="J44" s="1112"/>
      <c r="K44" s="478"/>
      <c r="L44" s="478"/>
      <c r="M44" s="478"/>
      <c r="N44" s="478"/>
    </row>
    <row r="45" spans="1:14" ht="20.100000000000001" customHeight="1">
      <c r="B45" s="71" t="s">
        <v>414</v>
      </c>
      <c r="C45" s="9" t="s">
        <v>415</v>
      </c>
      <c r="D45" s="8" t="s">
        <v>288</v>
      </c>
      <c r="E45" s="1064">
        <v>0</v>
      </c>
      <c r="F45" s="1064">
        <v>0</v>
      </c>
      <c r="G45" s="1064">
        <v>0</v>
      </c>
      <c r="H45" s="1148">
        <v>0</v>
      </c>
      <c r="J45" s="1112"/>
      <c r="K45" s="478"/>
      <c r="L45" s="478"/>
      <c r="M45" s="478"/>
      <c r="N45" s="478"/>
    </row>
    <row r="46" spans="1:14" ht="20.100000000000001" customHeight="1">
      <c r="B46" s="71">
        <v>13</v>
      </c>
      <c r="C46" s="9" t="s">
        <v>416</v>
      </c>
      <c r="D46" s="8" t="s">
        <v>289</v>
      </c>
      <c r="E46" s="1064">
        <v>0</v>
      </c>
      <c r="F46" s="1064">
        <v>0</v>
      </c>
      <c r="G46" s="1064">
        <v>0</v>
      </c>
      <c r="H46" s="1148">
        <v>0</v>
      </c>
      <c r="J46" s="1112"/>
      <c r="K46" s="478"/>
      <c r="L46" s="478"/>
      <c r="M46" s="478"/>
      <c r="N46" s="478"/>
    </row>
    <row r="47" spans="1:14" ht="20.100000000000001" customHeight="1">
      <c r="B47" s="71" t="s">
        <v>417</v>
      </c>
      <c r="C47" s="9" t="s">
        <v>418</v>
      </c>
      <c r="D47" s="8" t="s">
        <v>290</v>
      </c>
      <c r="E47" s="1064">
        <f>+H47/4</f>
        <v>164.25</v>
      </c>
      <c r="F47" s="1064">
        <v>328</v>
      </c>
      <c r="G47" s="1064">
        <f>+E47+F47</f>
        <v>492.25</v>
      </c>
      <c r="H47" s="1148">
        <v>657</v>
      </c>
      <c r="J47" s="1112"/>
      <c r="K47" s="478"/>
      <c r="L47" s="478"/>
      <c r="M47" s="478"/>
      <c r="N47" s="478"/>
    </row>
    <row r="48" spans="1:14" ht="20.100000000000001" customHeight="1">
      <c r="B48" s="71" t="s">
        <v>419</v>
      </c>
      <c r="C48" s="9" t="s">
        <v>420</v>
      </c>
      <c r="D48" s="8" t="s">
        <v>291</v>
      </c>
      <c r="E48" s="1064">
        <v>0</v>
      </c>
      <c r="F48" s="1064">
        <v>0</v>
      </c>
      <c r="G48" s="1064">
        <v>0</v>
      </c>
      <c r="H48" s="1148">
        <v>0</v>
      </c>
      <c r="I48" s="660"/>
      <c r="J48" s="1112"/>
      <c r="K48" s="478"/>
      <c r="L48" s="478"/>
      <c r="M48" s="478"/>
      <c r="N48" s="478"/>
    </row>
    <row r="49" spans="1:14" ht="25.5" customHeight="1">
      <c r="A49" s="77"/>
      <c r="B49" s="71">
        <v>14</v>
      </c>
      <c r="C49" s="9" t="s">
        <v>421</v>
      </c>
      <c r="D49" s="8" t="s">
        <v>292</v>
      </c>
      <c r="E49" s="1064">
        <v>0</v>
      </c>
      <c r="F49" s="1064">
        <v>0</v>
      </c>
      <c r="G49" s="1064">
        <v>0</v>
      </c>
      <c r="H49" s="1148">
        <v>0</v>
      </c>
      <c r="I49" s="660"/>
      <c r="J49" s="1112"/>
      <c r="K49" s="478"/>
      <c r="L49" s="478"/>
      <c r="M49" s="478"/>
      <c r="N49" s="478"/>
    </row>
    <row r="50" spans="1:14" ht="20.100000000000001" customHeight="1">
      <c r="A50" s="77"/>
      <c r="B50" s="1281">
        <v>20</v>
      </c>
      <c r="C50" s="69" t="s">
        <v>422</v>
      </c>
      <c r="D50" s="1282" t="s">
        <v>293</v>
      </c>
      <c r="E50" s="1279">
        <f>SUM(E52:E56)</f>
        <v>7681</v>
      </c>
      <c r="F50" s="1279">
        <f>SUM(F52:F56)</f>
        <v>15362</v>
      </c>
      <c r="G50" s="1279">
        <f>SUM(G52:G56)</f>
        <v>23043</v>
      </c>
      <c r="H50" s="1280">
        <f>SUM(H52:H56)</f>
        <v>30727</v>
      </c>
      <c r="I50" s="660"/>
      <c r="J50" s="1112"/>
      <c r="K50" s="478"/>
      <c r="L50" s="478"/>
      <c r="M50" s="478"/>
      <c r="N50" s="478"/>
    </row>
    <row r="51" spans="1:14" ht="12" customHeight="1">
      <c r="A51" s="77"/>
      <c r="B51" s="1281"/>
      <c r="C51" s="69" t="s">
        <v>423</v>
      </c>
      <c r="D51" s="1282"/>
      <c r="E51" s="1279"/>
      <c r="F51" s="1279"/>
      <c r="G51" s="1279"/>
      <c r="H51" s="1280"/>
      <c r="I51" s="660"/>
      <c r="J51" s="1112"/>
      <c r="K51" s="478"/>
      <c r="L51" s="478"/>
      <c r="M51" s="478"/>
      <c r="N51" s="478"/>
    </row>
    <row r="52" spans="1:14" ht="20.100000000000001" customHeight="1">
      <c r="A52" s="77"/>
      <c r="B52" s="71">
        <v>204</v>
      </c>
      <c r="C52" s="9" t="s">
        <v>424</v>
      </c>
      <c r="D52" s="8" t="s">
        <v>294</v>
      </c>
      <c r="E52" s="1064">
        <v>7681</v>
      </c>
      <c r="F52" s="1064">
        <f>+E52+E52</f>
        <v>15362</v>
      </c>
      <c r="G52" s="1064">
        <f>+E52+F52</f>
        <v>23043</v>
      </c>
      <c r="H52" s="1148">
        <v>30727</v>
      </c>
      <c r="I52" s="660"/>
      <c r="J52" s="1112"/>
      <c r="K52" s="478"/>
      <c r="L52" s="478"/>
      <c r="M52" s="478"/>
      <c r="N52" s="478"/>
    </row>
    <row r="53" spans="1:14" ht="20.100000000000001" customHeight="1">
      <c r="A53" s="77"/>
      <c r="B53" s="71">
        <v>205</v>
      </c>
      <c r="C53" s="9" t="s">
        <v>425</v>
      </c>
      <c r="D53" s="8" t="s">
        <v>295</v>
      </c>
      <c r="E53" s="1064">
        <v>0</v>
      </c>
      <c r="F53" s="1064">
        <v>0</v>
      </c>
      <c r="G53" s="1064">
        <v>0</v>
      </c>
      <c r="H53" s="1148">
        <v>0</v>
      </c>
      <c r="I53" s="660"/>
      <c r="J53" s="1112"/>
      <c r="K53" s="478"/>
      <c r="L53" s="478"/>
      <c r="M53" s="478"/>
      <c r="N53" s="478"/>
    </row>
    <row r="54" spans="1:14" ht="25.5" customHeight="1">
      <c r="A54" s="77"/>
      <c r="B54" s="71" t="s">
        <v>426</v>
      </c>
      <c r="C54" s="9" t="s">
        <v>427</v>
      </c>
      <c r="D54" s="8" t="s">
        <v>296</v>
      </c>
      <c r="E54" s="1064">
        <v>0</v>
      </c>
      <c r="F54" s="1064">
        <v>0</v>
      </c>
      <c r="G54" s="1064">
        <v>0</v>
      </c>
      <c r="H54" s="1148">
        <v>0</v>
      </c>
      <c r="I54" s="660"/>
      <c r="J54" s="1112"/>
      <c r="K54" s="478"/>
      <c r="L54" s="478"/>
      <c r="M54" s="478"/>
      <c r="N54" s="478"/>
    </row>
    <row r="55" spans="1:14" ht="25.5" customHeight="1">
      <c r="A55" s="77"/>
      <c r="B55" s="71" t="s">
        <v>428</v>
      </c>
      <c r="C55" s="9" t="s">
        <v>429</v>
      </c>
      <c r="D55" s="8" t="s">
        <v>297</v>
      </c>
      <c r="E55" s="1064">
        <v>0</v>
      </c>
      <c r="F55" s="1064">
        <v>0</v>
      </c>
      <c r="G55" s="1064">
        <v>0</v>
      </c>
      <c r="H55" s="1148">
        <v>0</v>
      </c>
      <c r="I55" s="660"/>
      <c r="J55" s="1112"/>
      <c r="K55" s="478"/>
      <c r="L55" s="478"/>
      <c r="M55" s="478"/>
      <c r="N55" s="478"/>
    </row>
    <row r="56" spans="1:14" ht="20.100000000000001" customHeight="1">
      <c r="A56" s="77"/>
      <c r="B56" s="71">
        <v>206</v>
      </c>
      <c r="C56" s="9" t="s">
        <v>430</v>
      </c>
      <c r="D56" s="8" t="s">
        <v>298</v>
      </c>
      <c r="E56" s="1064">
        <v>0</v>
      </c>
      <c r="F56" s="1064">
        <v>0</v>
      </c>
      <c r="G56" s="1064">
        <v>0</v>
      </c>
      <c r="H56" s="1148">
        <v>0</v>
      </c>
      <c r="I56" s="660"/>
      <c r="J56" s="1112"/>
      <c r="K56" s="478"/>
      <c r="L56" s="478"/>
      <c r="M56" s="478"/>
      <c r="N56" s="478"/>
    </row>
    <row r="57" spans="1:14" ht="20.100000000000001" customHeight="1">
      <c r="A57" s="77"/>
      <c r="B57" s="1281" t="s">
        <v>431</v>
      </c>
      <c r="C57" s="69" t="s">
        <v>432</v>
      </c>
      <c r="D57" s="1282" t="s">
        <v>299</v>
      </c>
      <c r="E57" s="1279">
        <f>SUM(E59:E61)</f>
        <v>4972.25</v>
      </c>
      <c r="F57" s="1279">
        <f>SUM(F59:F61)</f>
        <v>9944</v>
      </c>
      <c r="G57" s="1279">
        <f>SUM(G59:G61)</f>
        <v>14916.25</v>
      </c>
      <c r="H57" s="1280">
        <f>SUM(H59:H61)</f>
        <v>19891</v>
      </c>
    </row>
    <row r="58" spans="1:14" ht="12" customHeight="1">
      <c r="A58" s="77"/>
      <c r="B58" s="1281"/>
      <c r="C58" s="69" t="s">
        <v>433</v>
      </c>
      <c r="D58" s="1282"/>
      <c r="E58" s="1279"/>
      <c r="F58" s="1279"/>
      <c r="G58" s="1279"/>
      <c r="H58" s="1280"/>
    </row>
    <row r="59" spans="1:14" ht="23.25" customHeight="1">
      <c r="B59" s="71" t="s">
        <v>434</v>
      </c>
      <c r="C59" s="9" t="s">
        <v>435</v>
      </c>
      <c r="D59" s="8" t="s">
        <v>300</v>
      </c>
      <c r="E59" s="1064">
        <v>4800</v>
      </c>
      <c r="F59" s="1064">
        <f t="shared" ref="F59" si="3">+E59+E59</f>
        <v>9600</v>
      </c>
      <c r="G59" s="1064">
        <f t="shared" ref="G59:G60" si="4">+E59+F59</f>
        <v>14400</v>
      </c>
      <c r="H59" s="1149">
        <v>19202</v>
      </c>
    </row>
    <row r="60" spans="1:14" ht="20.100000000000001" customHeight="1">
      <c r="B60" s="71">
        <v>223</v>
      </c>
      <c r="C60" s="9" t="s">
        <v>436</v>
      </c>
      <c r="D60" s="8" t="s">
        <v>301</v>
      </c>
      <c r="E60" s="1064">
        <f t="shared" ref="E60" si="5">+H60/4</f>
        <v>172.25</v>
      </c>
      <c r="F60" s="1064">
        <v>344</v>
      </c>
      <c r="G60" s="1064">
        <f t="shared" si="4"/>
        <v>516.25</v>
      </c>
      <c r="H60" s="1149">
        <v>689</v>
      </c>
    </row>
    <row r="61" spans="1:14" ht="25.5" customHeight="1">
      <c r="A61" s="77"/>
      <c r="B61" s="71">
        <v>224</v>
      </c>
      <c r="C61" s="9" t="s">
        <v>437</v>
      </c>
      <c r="D61" s="8" t="s">
        <v>302</v>
      </c>
      <c r="E61" s="1065">
        <v>0</v>
      </c>
      <c r="F61" s="1065">
        <v>0</v>
      </c>
      <c r="G61" s="1065">
        <v>0</v>
      </c>
      <c r="H61" s="1149">
        <v>0</v>
      </c>
    </row>
    <row r="62" spans="1:14" ht="20.100000000000001" customHeight="1">
      <c r="A62" s="77"/>
      <c r="B62" s="1281">
        <v>23</v>
      </c>
      <c r="C62" s="69" t="s">
        <v>438</v>
      </c>
      <c r="D62" s="1282" t="s">
        <v>303</v>
      </c>
      <c r="E62" s="1279">
        <f>SUM(E64:E71)</f>
        <v>974</v>
      </c>
      <c r="F62" s="1279">
        <f>SUM(F64:F71)</f>
        <v>1948</v>
      </c>
      <c r="G62" s="1279">
        <f>SUM(G64:G71)</f>
        <v>2922</v>
      </c>
      <c r="H62" s="1280">
        <f>SUM(H64:H71)</f>
        <v>3898</v>
      </c>
    </row>
    <row r="63" spans="1:14" ht="20.100000000000001" customHeight="1">
      <c r="A63" s="77"/>
      <c r="B63" s="1281"/>
      <c r="C63" s="69" t="s">
        <v>439</v>
      </c>
      <c r="D63" s="1282"/>
      <c r="E63" s="1279"/>
      <c r="F63" s="1279"/>
      <c r="G63" s="1279"/>
      <c r="H63" s="1280"/>
    </row>
    <row r="64" spans="1:14" ht="25.5" customHeight="1">
      <c r="B64" s="71">
        <v>230</v>
      </c>
      <c r="C64" s="9" t="s">
        <v>440</v>
      </c>
      <c r="D64" s="8" t="s">
        <v>304</v>
      </c>
      <c r="E64" s="1064">
        <v>0</v>
      </c>
      <c r="F64" s="1064">
        <v>0</v>
      </c>
      <c r="G64" s="1064">
        <v>0</v>
      </c>
      <c r="H64" s="1148">
        <v>0</v>
      </c>
    </row>
    <row r="65" spans="1:13" ht="25.5" customHeight="1">
      <c r="B65" s="71">
        <v>231</v>
      </c>
      <c r="C65" s="9" t="s">
        <v>758</v>
      </c>
      <c r="D65" s="8" t="s">
        <v>305</v>
      </c>
      <c r="E65" s="1064">
        <v>224</v>
      </c>
      <c r="F65" s="1064">
        <f>+E65+E65</f>
        <v>448</v>
      </c>
      <c r="G65" s="1064">
        <f>+E65+F65</f>
        <v>672</v>
      </c>
      <c r="H65" s="1148">
        <v>898</v>
      </c>
    </row>
    <row r="66" spans="1:13" ht="20.100000000000001" customHeight="1">
      <c r="B66" s="71" t="s">
        <v>441</v>
      </c>
      <c r="C66" s="9" t="s">
        <v>442</v>
      </c>
      <c r="D66" s="8" t="s">
        <v>306</v>
      </c>
      <c r="E66" s="1064">
        <v>750</v>
      </c>
      <c r="F66" s="1064">
        <v>1500</v>
      </c>
      <c r="G66" s="1064">
        <v>2250</v>
      </c>
      <c r="H66" s="1148">
        <v>3000</v>
      </c>
    </row>
    <row r="67" spans="1:13" ht="25.5" customHeight="1">
      <c r="B67" s="71" t="s">
        <v>443</v>
      </c>
      <c r="C67" s="9" t="s">
        <v>444</v>
      </c>
      <c r="D67" s="8" t="s">
        <v>307</v>
      </c>
      <c r="E67" s="1064">
        <v>0</v>
      </c>
      <c r="F67" s="1064">
        <v>0</v>
      </c>
      <c r="G67" s="1064">
        <v>0</v>
      </c>
      <c r="H67" s="1148">
        <v>0</v>
      </c>
    </row>
    <row r="68" spans="1:13" ht="25.5" customHeight="1">
      <c r="B68" s="71">
        <v>235</v>
      </c>
      <c r="C68" s="9" t="s">
        <v>445</v>
      </c>
      <c r="D68" s="8" t="s">
        <v>308</v>
      </c>
      <c r="E68" s="1064">
        <v>0</v>
      </c>
      <c r="F68" s="1064">
        <v>0</v>
      </c>
      <c r="G68" s="1064">
        <v>0</v>
      </c>
      <c r="H68" s="1148">
        <v>0</v>
      </c>
    </row>
    <row r="69" spans="1:13" ht="25.5" customHeight="1">
      <c r="B69" s="71" t="s">
        <v>446</v>
      </c>
      <c r="C69" s="9" t="s">
        <v>734</v>
      </c>
      <c r="D69" s="8" t="s">
        <v>309</v>
      </c>
      <c r="E69" s="1064">
        <v>0</v>
      </c>
      <c r="F69" s="1064">
        <v>0</v>
      </c>
      <c r="G69" s="1064">
        <v>0</v>
      </c>
      <c r="H69" s="1148">
        <v>0</v>
      </c>
    </row>
    <row r="70" spans="1:13" ht="25.5" customHeight="1">
      <c r="B70" s="71">
        <v>237</v>
      </c>
      <c r="C70" s="9" t="s">
        <v>447</v>
      </c>
      <c r="D70" s="8" t="s">
        <v>310</v>
      </c>
      <c r="E70" s="1064">
        <v>0</v>
      </c>
      <c r="F70" s="1064">
        <v>0</v>
      </c>
      <c r="G70" s="1064">
        <v>0</v>
      </c>
      <c r="H70" s="1148">
        <v>0</v>
      </c>
      <c r="I70" s="1049"/>
      <c r="J70" s="1108"/>
      <c r="K70" s="600"/>
      <c r="L70" s="600"/>
      <c r="M70" s="600"/>
    </row>
    <row r="71" spans="1:13" ht="20.100000000000001" customHeight="1">
      <c r="B71" s="71" t="s">
        <v>448</v>
      </c>
      <c r="C71" s="9" t="s">
        <v>449</v>
      </c>
      <c r="D71" s="8" t="s">
        <v>311</v>
      </c>
      <c r="E71" s="1064">
        <v>0</v>
      </c>
      <c r="F71" s="1064">
        <v>0</v>
      </c>
      <c r="G71" s="1064">
        <v>0</v>
      </c>
      <c r="H71" s="1148">
        <v>0</v>
      </c>
      <c r="I71" s="1049"/>
      <c r="J71" s="1112"/>
      <c r="K71" s="478"/>
      <c r="L71" s="478"/>
      <c r="M71" s="478"/>
    </row>
    <row r="72" spans="1:13" ht="20.100000000000001" customHeight="1">
      <c r="B72" s="432">
        <v>24</v>
      </c>
      <c r="C72" s="473" t="s">
        <v>450</v>
      </c>
      <c r="D72" s="472" t="s">
        <v>312</v>
      </c>
      <c r="E72" s="1064">
        <v>3918</v>
      </c>
      <c r="F72" s="1064">
        <f t="shared" ref="F72:F73" si="6">+E72+E72</f>
        <v>7836</v>
      </c>
      <c r="G72" s="1064">
        <f t="shared" ref="G72:G73" si="7">+E72+F72</f>
        <v>11754</v>
      </c>
      <c r="H72" s="1149">
        <v>15675</v>
      </c>
      <c r="J72" s="1113"/>
      <c r="K72" s="1058"/>
      <c r="L72" s="1058"/>
      <c r="M72" s="1058"/>
    </row>
    <row r="73" spans="1:13" ht="25.5" customHeight="1">
      <c r="B73" s="71" t="s">
        <v>451</v>
      </c>
      <c r="C73" s="9" t="s">
        <v>452</v>
      </c>
      <c r="D73" s="8" t="s">
        <v>313</v>
      </c>
      <c r="E73" s="1064">
        <f t="shared" ref="E73" si="8">+H73/4</f>
        <v>2499</v>
      </c>
      <c r="F73" s="1064">
        <f t="shared" si="6"/>
        <v>4998</v>
      </c>
      <c r="G73" s="1064">
        <f t="shared" si="7"/>
        <v>7497</v>
      </c>
      <c r="H73" s="1149">
        <v>9996</v>
      </c>
      <c r="I73" s="1049"/>
      <c r="J73" s="1112"/>
      <c r="K73" s="478"/>
      <c r="L73" s="478"/>
      <c r="M73" s="478"/>
    </row>
    <row r="74" spans="1:13" ht="25.5" customHeight="1">
      <c r="B74" s="641"/>
      <c r="C74" s="76" t="s">
        <v>533</v>
      </c>
      <c r="D74" s="642" t="s">
        <v>314</v>
      </c>
      <c r="E74" s="1066">
        <f>+E8+E9+E40+E41</f>
        <v>126595.75</v>
      </c>
      <c r="F74" s="1066">
        <f>+F8+F9+F40+F41</f>
        <v>253192</v>
      </c>
      <c r="G74" s="1066">
        <f>+G8+G9+G40+G41</f>
        <v>379787.75</v>
      </c>
      <c r="H74" s="1106">
        <f>+H8+H9+H40+H41</f>
        <v>506393</v>
      </c>
      <c r="I74" s="1059"/>
      <c r="J74" s="1113"/>
      <c r="K74" s="1058"/>
      <c r="L74" s="1058"/>
      <c r="M74" s="1058"/>
    </row>
    <row r="75" spans="1:13" ht="20.100000000000001" customHeight="1">
      <c r="B75" s="71">
        <v>88</v>
      </c>
      <c r="C75" s="7" t="s">
        <v>453</v>
      </c>
      <c r="D75" s="8" t="s">
        <v>315</v>
      </c>
      <c r="E75" s="1064">
        <v>15758</v>
      </c>
      <c r="F75" s="1064">
        <f>+E75+E75</f>
        <v>31516</v>
      </c>
      <c r="G75" s="1064">
        <f>+E75+F75</f>
        <v>47274</v>
      </c>
      <c r="H75" s="1148">
        <v>63035</v>
      </c>
      <c r="I75" s="1049"/>
      <c r="J75" s="1112"/>
      <c r="K75" s="478"/>
      <c r="L75" s="478"/>
      <c r="M75" s="478"/>
    </row>
    <row r="76" spans="1:13" ht="20.100000000000001" customHeight="1">
      <c r="A76" s="77"/>
      <c r="B76" s="70"/>
      <c r="C76" s="7" t="s">
        <v>23</v>
      </c>
      <c r="D76" s="10"/>
      <c r="E76" s="1064"/>
      <c r="F76" s="1064"/>
      <c r="G76" s="1064"/>
      <c r="H76" s="1095"/>
      <c r="I76" s="1049"/>
      <c r="J76" s="1112"/>
      <c r="K76" s="478"/>
      <c r="L76" s="478"/>
      <c r="M76" s="478"/>
    </row>
    <row r="77" spans="1:13" ht="20.100000000000001" customHeight="1">
      <c r="A77" s="77"/>
      <c r="B77" s="1281"/>
      <c r="C77" s="76" t="s">
        <v>454</v>
      </c>
      <c r="D77" s="1282" t="s">
        <v>120</v>
      </c>
      <c r="E77" s="1279">
        <f>+E79+E80+E81+E82+E83-E84+E85+E88-E89</f>
        <v>26921</v>
      </c>
      <c r="F77" s="1279">
        <f>+F79+F80+F81+F82+F83-F84+F85+F88-F89</f>
        <v>53842</v>
      </c>
      <c r="G77" s="1279">
        <f>+G79+G80+G81+G82+G83-G84+G85+G88-G89</f>
        <v>80763</v>
      </c>
      <c r="H77" s="1280">
        <f>+H79+H80+H81+H82+H83-H84+H85+H88-H89</f>
        <v>107684</v>
      </c>
      <c r="I77" s="1049"/>
      <c r="J77" s="1112"/>
      <c r="K77" s="478"/>
      <c r="L77" s="478"/>
      <c r="M77" s="478"/>
    </row>
    <row r="78" spans="1:13" ht="28.95" customHeight="1">
      <c r="A78" s="77"/>
      <c r="B78" s="1281"/>
      <c r="C78" s="76" t="s">
        <v>455</v>
      </c>
      <c r="D78" s="1282"/>
      <c r="E78" s="1279"/>
      <c r="F78" s="1279"/>
      <c r="G78" s="1279"/>
      <c r="H78" s="1280"/>
      <c r="J78" s="1112"/>
      <c r="K78" s="478"/>
      <c r="L78" s="478"/>
      <c r="M78" s="478"/>
    </row>
    <row r="79" spans="1:13" ht="20.100000000000001" customHeight="1">
      <c r="A79" s="77"/>
      <c r="B79" s="71" t="s">
        <v>456</v>
      </c>
      <c r="C79" s="9" t="s">
        <v>457</v>
      </c>
      <c r="D79" s="8" t="s">
        <v>121</v>
      </c>
      <c r="E79" s="1064">
        <v>96844</v>
      </c>
      <c r="F79" s="1064">
        <v>193688</v>
      </c>
      <c r="G79" s="1064">
        <v>290532</v>
      </c>
      <c r="H79" s="1148">
        <v>387376</v>
      </c>
      <c r="I79" s="1049"/>
      <c r="J79" s="1112"/>
      <c r="K79" s="478"/>
      <c r="L79" s="478"/>
      <c r="M79" s="478"/>
    </row>
    <row r="80" spans="1:13" ht="20.100000000000001" customHeight="1">
      <c r="B80" s="71">
        <v>31</v>
      </c>
      <c r="C80" s="9" t="s">
        <v>458</v>
      </c>
      <c r="D80" s="8" t="s">
        <v>122</v>
      </c>
      <c r="E80" s="1064">
        <v>0</v>
      </c>
      <c r="F80" s="1064">
        <v>0</v>
      </c>
      <c r="G80" s="1064">
        <v>0</v>
      </c>
      <c r="H80" s="1148">
        <v>0</v>
      </c>
      <c r="J80" s="1114"/>
      <c r="K80" s="478"/>
      <c r="L80" s="478"/>
      <c r="M80" s="478"/>
    </row>
    <row r="81" spans="1:12" ht="20.100000000000001" customHeight="1">
      <c r="B81" s="71">
        <v>306</v>
      </c>
      <c r="C81" s="9" t="s">
        <v>459</v>
      </c>
      <c r="D81" s="8" t="s">
        <v>123</v>
      </c>
      <c r="E81" s="1064">
        <v>0</v>
      </c>
      <c r="F81" s="1064">
        <v>0</v>
      </c>
      <c r="G81" s="1064">
        <v>0</v>
      </c>
      <c r="H81" s="1148">
        <v>0</v>
      </c>
      <c r="J81" s="1115"/>
    </row>
    <row r="82" spans="1:12" ht="20.100000000000001" customHeight="1">
      <c r="B82" s="71">
        <v>32</v>
      </c>
      <c r="C82" s="9" t="s">
        <v>460</v>
      </c>
      <c r="D82" s="8" t="s">
        <v>124</v>
      </c>
      <c r="E82" s="1064">
        <v>0</v>
      </c>
      <c r="F82" s="1064">
        <v>0</v>
      </c>
      <c r="G82" s="1064">
        <v>0</v>
      </c>
      <c r="H82" s="1148">
        <v>0</v>
      </c>
      <c r="J82" s="1115"/>
    </row>
    <row r="83" spans="1:12" ht="58.5" customHeight="1">
      <c r="B83" s="71" t="s">
        <v>461</v>
      </c>
      <c r="C83" s="9" t="s">
        <v>752</v>
      </c>
      <c r="D83" s="8" t="s">
        <v>125</v>
      </c>
      <c r="E83" s="1064">
        <v>0</v>
      </c>
      <c r="F83" s="1064">
        <v>0</v>
      </c>
      <c r="G83" s="1064">
        <v>0</v>
      </c>
      <c r="H83" s="1148">
        <v>0</v>
      </c>
      <c r="J83" s="1115"/>
    </row>
    <row r="84" spans="1:12" ht="49.5" customHeight="1">
      <c r="B84" s="71" t="s">
        <v>462</v>
      </c>
      <c r="C84" s="9" t="s">
        <v>759</v>
      </c>
      <c r="D84" s="8" t="s">
        <v>126</v>
      </c>
      <c r="E84" s="1064">
        <v>0</v>
      </c>
      <c r="F84" s="1064">
        <v>0</v>
      </c>
      <c r="G84" s="1064">
        <v>0</v>
      </c>
      <c r="H84" s="1148">
        <v>0</v>
      </c>
      <c r="J84" s="1115"/>
    </row>
    <row r="85" spans="1:12" ht="20.100000000000001" customHeight="1">
      <c r="B85" s="641">
        <v>34</v>
      </c>
      <c r="C85" s="69" t="s">
        <v>463</v>
      </c>
      <c r="D85" s="642" t="s">
        <v>127</v>
      </c>
      <c r="E85" s="1066">
        <f>+E86+E87</f>
        <v>0</v>
      </c>
      <c r="F85" s="1066">
        <f>+F86+F87</f>
        <v>0</v>
      </c>
      <c r="G85" s="1066">
        <f>+G86+G87</f>
        <v>0</v>
      </c>
      <c r="H85" s="1094">
        <f>SUM(H86:H88)</f>
        <v>0</v>
      </c>
      <c r="J85" s="1111"/>
    </row>
    <row r="86" spans="1:12" ht="20.100000000000001" customHeight="1">
      <c r="B86" s="71">
        <v>340</v>
      </c>
      <c r="C86" s="9" t="s">
        <v>137</v>
      </c>
      <c r="D86" s="8" t="s">
        <v>128</v>
      </c>
      <c r="E86" s="1064">
        <v>0</v>
      </c>
      <c r="F86" s="1064">
        <v>0</v>
      </c>
      <c r="G86" s="1064">
        <v>0</v>
      </c>
      <c r="H86" s="1095">
        <v>0</v>
      </c>
      <c r="J86" s="1111"/>
    </row>
    <row r="87" spans="1:12" ht="20.100000000000001" customHeight="1">
      <c r="B87" s="71">
        <v>341</v>
      </c>
      <c r="C87" s="9" t="s">
        <v>464</v>
      </c>
      <c r="D87" s="8" t="s">
        <v>129</v>
      </c>
      <c r="E87" s="1064">
        <v>0</v>
      </c>
      <c r="F87" s="1064">
        <v>0</v>
      </c>
      <c r="G87" s="1064">
        <v>0</v>
      </c>
      <c r="H87" s="1095">
        <v>0</v>
      </c>
      <c r="J87" s="1111"/>
    </row>
    <row r="88" spans="1:12" ht="20.100000000000001" customHeight="1">
      <c r="B88" s="71"/>
      <c r="C88" s="9" t="s">
        <v>465</v>
      </c>
      <c r="D88" s="8" t="s">
        <v>130</v>
      </c>
      <c r="E88" s="1064">
        <v>0</v>
      </c>
      <c r="F88" s="1064">
        <v>0</v>
      </c>
      <c r="G88" s="1064">
        <v>0</v>
      </c>
      <c r="H88" s="1095">
        <v>0</v>
      </c>
      <c r="J88" s="1111"/>
    </row>
    <row r="89" spans="1:12" ht="20.100000000000001" customHeight="1">
      <c r="B89" s="641">
        <v>35</v>
      </c>
      <c r="C89" s="69" t="s">
        <v>466</v>
      </c>
      <c r="D89" s="642" t="s">
        <v>131</v>
      </c>
      <c r="E89" s="1066">
        <f>+E90+E91</f>
        <v>69923</v>
      </c>
      <c r="F89" s="1066">
        <f>+F90+F91</f>
        <v>139846</v>
      </c>
      <c r="G89" s="1066">
        <f>+G90+G91</f>
        <v>209769</v>
      </c>
      <c r="H89" s="1094">
        <f>+H90+H91</f>
        <v>279692</v>
      </c>
      <c r="J89" s="1111"/>
    </row>
    <row r="90" spans="1:12" ht="20.100000000000001" customHeight="1">
      <c r="B90" s="71">
        <v>350</v>
      </c>
      <c r="C90" s="9" t="s">
        <v>467</v>
      </c>
      <c r="D90" s="8" t="s">
        <v>132</v>
      </c>
      <c r="E90" s="1064">
        <v>69923</v>
      </c>
      <c r="F90" s="1064">
        <v>139846</v>
      </c>
      <c r="G90" s="1064">
        <v>209769</v>
      </c>
      <c r="H90" s="1148">
        <v>279692</v>
      </c>
      <c r="I90" s="1049"/>
      <c r="J90" s="1112"/>
      <c r="K90" s="478"/>
      <c r="L90" s="478"/>
    </row>
    <row r="91" spans="1:12" ht="20.100000000000001" customHeight="1">
      <c r="A91" s="77"/>
      <c r="B91" s="71">
        <v>351</v>
      </c>
      <c r="C91" s="9" t="s">
        <v>143</v>
      </c>
      <c r="D91" s="8" t="s">
        <v>133</v>
      </c>
      <c r="E91" s="1064">
        <v>0</v>
      </c>
      <c r="F91" s="1064">
        <v>0</v>
      </c>
      <c r="G91" s="1064">
        <v>0</v>
      </c>
      <c r="H91" s="1148">
        <v>0</v>
      </c>
      <c r="J91" s="1115"/>
    </row>
    <row r="92" spans="1:12" ht="22.5" customHeight="1">
      <c r="A92" s="77"/>
      <c r="B92" s="1281"/>
      <c r="C92" s="76" t="s">
        <v>468</v>
      </c>
      <c r="D92" s="1282" t="s">
        <v>134</v>
      </c>
      <c r="E92" s="1279">
        <f>+E94+E99+E108</f>
        <v>5059</v>
      </c>
      <c r="F92" s="1279">
        <f>+F94+F99+F108</f>
        <v>10118</v>
      </c>
      <c r="G92" s="1279">
        <f>+G94+G99+G108</f>
        <v>15177</v>
      </c>
      <c r="H92" s="1280">
        <f>+H94+H99+H108</f>
        <v>20239</v>
      </c>
      <c r="J92" s="1111"/>
    </row>
    <row r="93" spans="1:12" ht="13.5" customHeight="1">
      <c r="A93" s="77"/>
      <c r="B93" s="1281"/>
      <c r="C93" s="76" t="s">
        <v>469</v>
      </c>
      <c r="D93" s="1282"/>
      <c r="E93" s="1279"/>
      <c r="F93" s="1279"/>
      <c r="G93" s="1279"/>
      <c r="H93" s="1280"/>
      <c r="J93" s="1111"/>
    </row>
    <row r="94" spans="1:12" ht="20.100000000000001" customHeight="1">
      <c r="A94" s="77"/>
      <c r="B94" s="1281">
        <v>40</v>
      </c>
      <c r="C94" s="69" t="s">
        <v>470</v>
      </c>
      <c r="D94" s="1282" t="s">
        <v>135</v>
      </c>
      <c r="E94" s="1279">
        <f>+E96+E97+E98</f>
        <v>5059</v>
      </c>
      <c r="F94" s="1279">
        <f>+F96+F97+F98</f>
        <v>10118</v>
      </c>
      <c r="G94" s="1279">
        <f>+G96+G97+G98</f>
        <v>15177</v>
      </c>
      <c r="H94" s="1280">
        <f>SUM(H96:H98)</f>
        <v>20239</v>
      </c>
      <c r="J94" s="1111"/>
    </row>
    <row r="95" spans="1:12" ht="14.25" customHeight="1">
      <c r="A95" s="77"/>
      <c r="B95" s="1281"/>
      <c r="C95" s="69" t="s">
        <v>471</v>
      </c>
      <c r="D95" s="1282"/>
      <c r="E95" s="1279"/>
      <c r="F95" s="1279"/>
      <c r="G95" s="1279"/>
      <c r="H95" s="1280"/>
      <c r="J95" s="1111"/>
    </row>
    <row r="96" spans="1:12" ht="25.5" customHeight="1">
      <c r="A96" s="77"/>
      <c r="B96" s="71">
        <v>404</v>
      </c>
      <c r="C96" s="9" t="s">
        <v>472</v>
      </c>
      <c r="D96" s="8" t="s">
        <v>136</v>
      </c>
      <c r="E96" s="1064">
        <f>+H96/4</f>
        <v>2395</v>
      </c>
      <c r="F96" s="1064">
        <f>+E96+E96</f>
        <v>4790</v>
      </c>
      <c r="G96" s="1064">
        <f>+E96+F96</f>
        <v>7185</v>
      </c>
      <c r="H96" s="1148">
        <v>9580</v>
      </c>
      <c r="I96" s="1049"/>
      <c r="J96" s="1112"/>
      <c r="K96" s="478"/>
      <c r="L96" s="478"/>
    </row>
    <row r="97" spans="1:14" ht="20.100000000000001" customHeight="1">
      <c r="A97" s="77"/>
      <c r="B97" s="71">
        <v>400</v>
      </c>
      <c r="C97" s="9" t="s">
        <v>473</v>
      </c>
      <c r="D97" s="8" t="s">
        <v>138</v>
      </c>
      <c r="E97" s="1064">
        <v>0</v>
      </c>
      <c r="F97" s="1064">
        <v>0</v>
      </c>
      <c r="G97" s="1064">
        <v>0</v>
      </c>
      <c r="H97" s="1148">
        <v>0</v>
      </c>
      <c r="J97" s="1111"/>
    </row>
    <row r="98" spans="1:14" ht="20.100000000000001" customHeight="1">
      <c r="A98" s="77"/>
      <c r="B98" s="71" t="s">
        <v>754</v>
      </c>
      <c r="C98" s="9" t="s">
        <v>474</v>
      </c>
      <c r="D98" s="8" t="s">
        <v>139</v>
      </c>
      <c r="E98" s="1064">
        <v>2664</v>
      </c>
      <c r="F98" s="1064">
        <v>5328</v>
      </c>
      <c r="G98" s="1064">
        <v>7992</v>
      </c>
      <c r="H98" s="1148">
        <v>10659</v>
      </c>
      <c r="J98" s="1111"/>
    </row>
    <row r="99" spans="1:14" ht="20.100000000000001" customHeight="1">
      <c r="A99" s="77"/>
      <c r="B99" s="1281">
        <v>41</v>
      </c>
      <c r="C99" s="69" t="s">
        <v>475</v>
      </c>
      <c r="D99" s="1282" t="s">
        <v>140</v>
      </c>
      <c r="E99" s="1279">
        <f>SUM(E101:E107)</f>
        <v>0</v>
      </c>
      <c r="F99" s="1279">
        <f>SUM(F101:F107)</f>
        <v>0</v>
      </c>
      <c r="G99" s="1279">
        <f>SUM(G101:G107)</f>
        <v>0</v>
      </c>
      <c r="H99" s="1280">
        <f>SUM(H101:H107)</f>
        <v>0</v>
      </c>
      <c r="J99" s="1111"/>
    </row>
    <row r="100" spans="1:14" ht="12" customHeight="1">
      <c r="A100" s="77"/>
      <c r="B100" s="1281"/>
      <c r="C100" s="69" t="s">
        <v>476</v>
      </c>
      <c r="D100" s="1282"/>
      <c r="E100" s="1279"/>
      <c r="F100" s="1279"/>
      <c r="G100" s="1279"/>
      <c r="H100" s="1280"/>
      <c r="J100" s="1111"/>
    </row>
    <row r="101" spans="1:14" ht="20.100000000000001" customHeight="1">
      <c r="B101" s="71">
        <v>410</v>
      </c>
      <c r="C101" s="9" t="s">
        <v>477</v>
      </c>
      <c r="D101" s="8" t="s">
        <v>141</v>
      </c>
      <c r="E101" s="1064">
        <v>0</v>
      </c>
      <c r="F101" s="1064">
        <v>0</v>
      </c>
      <c r="G101" s="1064">
        <v>0</v>
      </c>
      <c r="H101" s="1095">
        <v>0</v>
      </c>
      <c r="J101" s="1111"/>
    </row>
    <row r="102" spans="1:14" ht="36.75" customHeight="1">
      <c r="B102" s="71" t="s">
        <v>478</v>
      </c>
      <c r="C102" s="9" t="s">
        <v>479</v>
      </c>
      <c r="D102" s="8" t="s">
        <v>142</v>
      </c>
      <c r="E102" s="1064">
        <v>0</v>
      </c>
      <c r="F102" s="1064">
        <v>0</v>
      </c>
      <c r="G102" s="1064">
        <v>0</v>
      </c>
      <c r="H102" s="1095">
        <v>0</v>
      </c>
      <c r="J102" s="1111"/>
    </row>
    <row r="103" spans="1:14" ht="39" customHeight="1">
      <c r="B103" s="71" t="s">
        <v>478</v>
      </c>
      <c r="C103" s="9" t="s">
        <v>480</v>
      </c>
      <c r="D103" s="8" t="s">
        <v>144</v>
      </c>
      <c r="E103" s="1064">
        <v>0</v>
      </c>
      <c r="F103" s="1064">
        <v>0</v>
      </c>
      <c r="G103" s="1064">
        <v>0</v>
      </c>
      <c r="H103" s="1095">
        <v>0</v>
      </c>
      <c r="J103" s="1111"/>
    </row>
    <row r="104" spans="1:14" ht="25.5" customHeight="1">
      <c r="B104" s="71" t="s">
        <v>481</v>
      </c>
      <c r="C104" s="9" t="s">
        <v>482</v>
      </c>
      <c r="D104" s="8" t="s">
        <v>145</v>
      </c>
      <c r="E104" s="1064">
        <v>0</v>
      </c>
      <c r="F104" s="1064">
        <v>0</v>
      </c>
      <c r="G104" s="1064">
        <v>0</v>
      </c>
      <c r="H104" s="1095">
        <v>0</v>
      </c>
      <c r="J104" s="1111"/>
    </row>
    <row r="105" spans="1:14" ht="25.5" customHeight="1">
      <c r="B105" s="71" t="s">
        <v>483</v>
      </c>
      <c r="C105" s="9" t="s">
        <v>735</v>
      </c>
      <c r="D105" s="8" t="s">
        <v>146</v>
      </c>
      <c r="E105" s="1064">
        <v>0</v>
      </c>
      <c r="F105" s="1064">
        <v>0</v>
      </c>
      <c r="G105" s="1064">
        <v>0</v>
      </c>
      <c r="H105" s="1095">
        <v>0</v>
      </c>
      <c r="J105" s="1111"/>
    </row>
    <row r="106" spans="1:14" ht="20.100000000000001" customHeight="1">
      <c r="B106" s="71">
        <v>413</v>
      </c>
      <c r="C106" s="9" t="s">
        <v>484</v>
      </c>
      <c r="D106" s="8" t="s">
        <v>147</v>
      </c>
      <c r="E106" s="1064">
        <v>0</v>
      </c>
      <c r="F106" s="1064">
        <v>0</v>
      </c>
      <c r="G106" s="1064">
        <v>0</v>
      </c>
      <c r="H106" s="1095">
        <v>0</v>
      </c>
      <c r="J106" s="1111"/>
    </row>
    <row r="107" spans="1:14" ht="20.100000000000001" customHeight="1">
      <c r="B107" s="71">
        <v>419</v>
      </c>
      <c r="C107" s="9" t="s">
        <v>485</v>
      </c>
      <c r="D107" s="8" t="s">
        <v>148</v>
      </c>
      <c r="E107" s="1064">
        <v>0</v>
      </c>
      <c r="F107" s="1064">
        <v>0</v>
      </c>
      <c r="G107" s="1064">
        <v>0</v>
      </c>
      <c r="H107" s="1095">
        <v>0</v>
      </c>
      <c r="J107" s="1111"/>
    </row>
    <row r="108" spans="1:14" ht="24" customHeight="1">
      <c r="B108" s="71" t="s">
        <v>486</v>
      </c>
      <c r="C108" s="9" t="s">
        <v>487</v>
      </c>
      <c r="D108" s="8" t="s">
        <v>149</v>
      </c>
      <c r="E108" s="1064">
        <v>0</v>
      </c>
      <c r="F108" s="1064">
        <v>0</v>
      </c>
      <c r="G108" s="1064">
        <v>0</v>
      </c>
      <c r="H108" s="1095">
        <v>0</v>
      </c>
      <c r="I108" s="1049"/>
      <c r="J108" s="1112"/>
      <c r="K108" s="478"/>
      <c r="L108" s="478"/>
      <c r="M108" s="478"/>
      <c r="N108" s="478"/>
    </row>
    <row r="109" spans="1:14" ht="20.100000000000001" customHeight="1">
      <c r="B109" s="71">
        <v>498</v>
      </c>
      <c r="C109" s="7" t="s">
        <v>488</v>
      </c>
      <c r="D109" s="8" t="s">
        <v>150</v>
      </c>
      <c r="E109" s="1064">
        <v>0</v>
      </c>
      <c r="F109" s="1064">
        <v>0</v>
      </c>
      <c r="G109" s="1064">
        <v>0</v>
      </c>
      <c r="H109" s="1095">
        <v>0</v>
      </c>
      <c r="J109" s="1112"/>
      <c r="K109" s="478"/>
      <c r="L109" s="478"/>
      <c r="M109" s="478"/>
      <c r="N109" s="478">
        <v>20239</v>
      </c>
    </row>
    <row r="110" spans="1:14" ht="24" customHeight="1">
      <c r="A110" s="77"/>
      <c r="B110" s="71" t="s">
        <v>866</v>
      </c>
      <c r="C110" s="7" t="s">
        <v>979</v>
      </c>
      <c r="D110" s="8" t="s">
        <v>151</v>
      </c>
      <c r="E110" s="1064">
        <f>+H110/4</f>
        <v>12360.25</v>
      </c>
      <c r="F110" s="1064">
        <v>24720</v>
      </c>
      <c r="G110" s="1064">
        <f>+E110+F110</f>
        <v>37080.25</v>
      </c>
      <c r="H110" s="1148">
        <v>49441</v>
      </c>
      <c r="J110" s="1112"/>
      <c r="K110" s="478"/>
      <c r="L110" s="478"/>
      <c r="M110" s="478"/>
      <c r="N110" s="478">
        <v>329029</v>
      </c>
    </row>
    <row r="111" spans="1:14" ht="23.25" customHeight="1">
      <c r="A111" s="77"/>
      <c r="B111" s="1281"/>
      <c r="C111" s="76" t="s">
        <v>490</v>
      </c>
      <c r="D111" s="1282" t="s">
        <v>152</v>
      </c>
      <c r="E111" s="1279">
        <f>+E113+E114+E123+E124+E132+E137+E138</f>
        <v>82256</v>
      </c>
      <c r="F111" s="1279">
        <f>+F113+F114+F123+F124+F132+F137+F138</f>
        <v>164512</v>
      </c>
      <c r="G111" s="1279">
        <f>+G113+G114+G123+G124+G132+G137+G138</f>
        <v>246768</v>
      </c>
      <c r="H111" s="1280">
        <f>+H113+H114+H123+H124+H132+H137+H138</f>
        <v>329029</v>
      </c>
      <c r="J111" s="1112"/>
      <c r="K111" s="478"/>
      <c r="L111" s="478"/>
      <c r="M111" s="478"/>
      <c r="N111" s="478">
        <f>SUM(N109:N110)</f>
        <v>349268</v>
      </c>
    </row>
    <row r="112" spans="1:14" ht="13.5" customHeight="1">
      <c r="A112" s="77"/>
      <c r="B112" s="1281"/>
      <c r="C112" s="76" t="s">
        <v>491</v>
      </c>
      <c r="D112" s="1282"/>
      <c r="E112" s="1279"/>
      <c r="F112" s="1279"/>
      <c r="G112" s="1279"/>
      <c r="H112" s="1280"/>
      <c r="J112" s="1112"/>
      <c r="K112" s="478"/>
      <c r="L112" s="478"/>
      <c r="M112" s="478"/>
      <c r="N112" s="478">
        <v>107684</v>
      </c>
    </row>
    <row r="113" spans="1:14" ht="20.100000000000001" customHeight="1">
      <c r="A113" s="77"/>
      <c r="B113" s="71">
        <v>467</v>
      </c>
      <c r="C113" s="9" t="s">
        <v>492</v>
      </c>
      <c r="D113" s="8" t="s">
        <v>153</v>
      </c>
      <c r="E113" s="1064">
        <f>+H113/4</f>
        <v>0</v>
      </c>
      <c r="F113" s="1064">
        <f>+E113*2</f>
        <v>0</v>
      </c>
      <c r="G113" s="1064">
        <f>+E113*3</f>
        <v>0</v>
      </c>
      <c r="H113" s="1095">
        <v>0</v>
      </c>
      <c r="J113" s="1112"/>
      <c r="K113" s="478"/>
      <c r="L113" s="478"/>
      <c r="M113" s="478"/>
      <c r="N113" s="1184">
        <f>+N111/N112</f>
        <v>3.2434530663794066</v>
      </c>
    </row>
    <row r="114" spans="1:14" ht="20.100000000000001" customHeight="1">
      <c r="A114" s="77"/>
      <c r="B114" s="1281" t="s">
        <v>493</v>
      </c>
      <c r="C114" s="69" t="s">
        <v>494</v>
      </c>
      <c r="D114" s="1282" t="s">
        <v>154</v>
      </c>
      <c r="E114" s="1279">
        <f>+H114/4</f>
        <v>0</v>
      </c>
      <c r="F114" s="1279">
        <f>+H114/2</f>
        <v>0</v>
      </c>
      <c r="G114" s="1279">
        <f>+H114/3</f>
        <v>0</v>
      </c>
      <c r="H114" s="1280">
        <f>SUM(H116:H122)</f>
        <v>0</v>
      </c>
      <c r="J114" s="1112"/>
      <c r="K114" s="478"/>
      <c r="L114" s="478"/>
      <c r="M114" s="478"/>
      <c r="N114" s="1184">
        <f>+N113*100</f>
        <v>324.34530663794067</v>
      </c>
    </row>
    <row r="115" spans="1:14" ht="15" customHeight="1">
      <c r="A115" s="77"/>
      <c r="B115" s="1281"/>
      <c r="C115" s="69" t="s">
        <v>495</v>
      </c>
      <c r="D115" s="1282"/>
      <c r="E115" s="1279"/>
      <c r="F115" s="1279"/>
      <c r="G115" s="1279"/>
      <c r="H115" s="1280"/>
      <c r="J115" s="1112"/>
      <c r="K115" s="478"/>
      <c r="L115" s="478"/>
      <c r="M115" s="478"/>
      <c r="N115" s="478"/>
    </row>
    <row r="116" spans="1:14" ht="25.5" customHeight="1">
      <c r="A116" s="77"/>
      <c r="B116" s="71" t="s">
        <v>496</v>
      </c>
      <c r="C116" s="9" t="s">
        <v>497</v>
      </c>
      <c r="D116" s="8" t="s">
        <v>155</v>
      </c>
      <c r="E116" s="1064">
        <f>+H116/4</f>
        <v>0</v>
      </c>
      <c r="F116" s="1064">
        <f>+E116*2</f>
        <v>0</v>
      </c>
      <c r="G116" s="1064">
        <f>+E116*4</f>
        <v>0</v>
      </c>
      <c r="H116" s="1095">
        <v>0</v>
      </c>
      <c r="J116" s="1112"/>
      <c r="K116" s="478"/>
      <c r="L116" s="478"/>
      <c r="M116" s="478"/>
      <c r="N116" s="478"/>
    </row>
    <row r="117" spans="1:14" ht="25.5" customHeight="1">
      <c r="B117" s="71" t="s">
        <v>496</v>
      </c>
      <c r="C117" s="9" t="s">
        <v>498</v>
      </c>
      <c r="D117" s="8" t="s">
        <v>156</v>
      </c>
      <c r="E117" s="1064">
        <f>+H117/4</f>
        <v>0</v>
      </c>
      <c r="F117" s="1064">
        <f t="shared" ref="F117:F122" si="9">+E117*2</f>
        <v>0</v>
      </c>
      <c r="G117" s="1064">
        <f t="shared" ref="G117:G122" si="10">+E117*4</f>
        <v>0</v>
      </c>
      <c r="H117" s="1095">
        <v>0</v>
      </c>
      <c r="J117" s="1112"/>
      <c r="K117" s="478"/>
      <c r="L117" s="478"/>
      <c r="M117" s="478"/>
      <c r="N117" s="478"/>
    </row>
    <row r="118" spans="1:14" ht="25.5" customHeight="1">
      <c r="B118" s="71" t="s">
        <v>499</v>
      </c>
      <c r="C118" s="9" t="s">
        <v>500</v>
      </c>
      <c r="D118" s="8" t="s">
        <v>157</v>
      </c>
      <c r="E118" s="1064">
        <f t="shared" ref="E118:E122" si="11">+H118/4</f>
        <v>0</v>
      </c>
      <c r="F118" s="1064">
        <f t="shared" si="9"/>
        <v>0</v>
      </c>
      <c r="G118" s="1064">
        <f t="shared" si="10"/>
        <v>0</v>
      </c>
      <c r="H118" s="1095">
        <v>0</v>
      </c>
    </row>
    <row r="119" spans="1:14" ht="24.75" customHeight="1">
      <c r="B119" s="71" t="s">
        <v>501</v>
      </c>
      <c r="C119" s="9" t="s">
        <v>502</v>
      </c>
      <c r="D119" s="8" t="s">
        <v>158</v>
      </c>
      <c r="E119" s="1064">
        <f t="shared" si="11"/>
        <v>0</v>
      </c>
      <c r="F119" s="1064">
        <f t="shared" si="9"/>
        <v>0</v>
      </c>
      <c r="G119" s="1064">
        <f t="shared" si="10"/>
        <v>0</v>
      </c>
      <c r="H119" s="1095">
        <v>0</v>
      </c>
      <c r="N119" s="148">
        <v>89797</v>
      </c>
    </row>
    <row r="120" spans="1:14" ht="24.75" customHeight="1">
      <c r="B120" s="71" t="s">
        <v>503</v>
      </c>
      <c r="C120" s="9" t="s">
        <v>504</v>
      </c>
      <c r="D120" s="8" t="s">
        <v>159</v>
      </c>
      <c r="E120" s="1064">
        <f t="shared" si="11"/>
        <v>0</v>
      </c>
      <c r="F120" s="1064">
        <f t="shared" si="9"/>
        <v>0</v>
      </c>
      <c r="G120" s="1064">
        <f t="shared" si="10"/>
        <v>0</v>
      </c>
      <c r="H120" s="1095">
        <v>0</v>
      </c>
      <c r="N120" s="148">
        <v>329029</v>
      </c>
    </row>
    <row r="121" spans="1:14" ht="20.100000000000001" customHeight="1">
      <c r="B121" s="71">
        <v>426</v>
      </c>
      <c r="C121" s="9" t="s">
        <v>505</v>
      </c>
      <c r="D121" s="8" t="s">
        <v>160</v>
      </c>
      <c r="E121" s="1064">
        <f t="shared" si="11"/>
        <v>0</v>
      </c>
      <c r="F121" s="1064">
        <f t="shared" si="9"/>
        <v>0</v>
      </c>
      <c r="G121" s="1064">
        <f t="shared" si="10"/>
        <v>0</v>
      </c>
      <c r="H121" s="1095">
        <v>0</v>
      </c>
      <c r="J121" s="1112"/>
      <c r="K121" s="478"/>
      <c r="L121" s="478"/>
      <c r="M121" s="478"/>
      <c r="N121" s="1185">
        <f>+N119/N120</f>
        <v>0.27291515337553834</v>
      </c>
    </row>
    <row r="122" spans="1:14" ht="20.100000000000001" customHeight="1">
      <c r="B122" s="71">
        <v>428</v>
      </c>
      <c r="C122" s="9" t="s">
        <v>506</v>
      </c>
      <c r="D122" s="8" t="s">
        <v>161</v>
      </c>
      <c r="E122" s="1064">
        <f t="shared" si="11"/>
        <v>0</v>
      </c>
      <c r="F122" s="1064">
        <f t="shared" si="9"/>
        <v>0</v>
      </c>
      <c r="G122" s="1064">
        <f t="shared" si="10"/>
        <v>0</v>
      </c>
      <c r="H122" s="1095">
        <v>0</v>
      </c>
      <c r="J122" s="1112"/>
      <c r="K122" s="478"/>
      <c r="L122" s="478"/>
      <c r="M122" s="478"/>
      <c r="N122" s="1185">
        <f>+N121*100</f>
        <v>27.291515337553836</v>
      </c>
    </row>
    <row r="123" spans="1:14" ht="20.100000000000001" customHeight="1">
      <c r="B123" s="71">
        <v>430</v>
      </c>
      <c r="C123" s="9" t="s">
        <v>507</v>
      </c>
      <c r="D123" s="8" t="s">
        <v>162</v>
      </c>
      <c r="E123" s="1064">
        <v>33</v>
      </c>
      <c r="F123" s="1064">
        <f>+E123+E123</f>
        <v>66</v>
      </c>
      <c r="G123" s="1064">
        <f>+E123+F123</f>
        <v>99</v>
      </c>
      <c r="H123" s="1148">
        <v>134</v>
      </c>
      <c r="I123" s="1049"/>
      <c r="J123" s="1112"/>
      <c r="K123" s="478"/>
      <c r="L123" s="478"/>
      <c r="M123" s="478"/>
    </row>
    <row r="124" spans="1:14" ht="20.100000000000001" customHeight="1">
      <c r="A124" s="77"/>
      <c r="B124" s="1281" t="s">
        <v>508</v>
      </c>
      <c r="C124" s="69" t="s">
        <v>509</v>
      </c>
      <c r="D124" s="1282" t="s">
        <v>163</v>
      </c>
      <c r="E124" s="1279">
        <f>SUM(E126:E131)</f>
        <v>76226</v>
      </c>
      <c r="F124" s="1279">
        <f>SUM(F126:F131)</f>
        <v>152452</v>
      </c>
      <c r="G124" s="1279">
        <f>SUM(G126:G131)</f>
        <v>228678</v>
      </c>
      <c r="H124" s="1280">
        <f>SUM(H126:H131)</f>
        <v>304904</v>
      </c>
      <c r="I124" s="1049"/>
      <c r="J124" s="1112"/>
      <c r="K124" s="478"/>
      <c r="L124" s="478"/>
      <c r="M124" s="478"/>
    </row>
    <row r="125" spans="1:14" ht="12.75" customHeight="1">
      <c r="A125" s="77"/>
      <c r="B125" s="1281"/>
      <c r="C125" s="69" t="s">
        <v>510</v>
      </c>
      <c r="D125" s="1282"/>
      <c r="E125" s="1279"/>
      <c r="F125" s="1279"/>
      <c r="G125" s="1279"/>
      <c r="H125" s="1280"/>
      <c r="I125" s="1059"/>
      <c r="J125" s="1113"/>
      <c r="K125" s="1058"/>
      <c r="L125" s="1058"/>
      <c r="M125" s="1058"/>
    </row>
    <row r="126" spans="1:14" ht="24.75" customHeight="1">
      <c r="B126" s="71" t="s">
        <v>511</v>
      </c>
      <c r="C126" s="9" t="s">
        <v>512</v>
      </c>
      <c r="D126" s="8" t="s">
        <v>164</v>
      </c>
      <c r="E126" s="1065">
        <v>0</v>
      </c>
      <c r="F126" s="1065">
        <v>0</v>
      </c>
      <c r="G126" s="1065">
        <v>0</v>
      </c>
      <c r="H126" s="1148">
        <v>0</v>
      </c>
      <c r="I126" s="1049"/>
      <c r="J126" s="1112"/>
      <c r="K126" s="478"/>
      <c r="L126" s="478"/>
      <c r="M126" s="478"/>
    </row>
    <row r="127" spans="1:14" ht="24.75" customHeight="1">
      <c r="B127" s="71" t="s">
        <v>513</v>
      </c>
      <c r="C127" s="9" t="s">
        <v>514</v>
      </c>
      <c r="D127" s="8" t="s">
        <v>165</v>
      </c>
      <c r="E127" s="1065">
        <v>0</v>
      </c>
      <c r="F127" s="1065">
        <v>0</v>
      </c>
      <c r="G127" s="1065">
        <v>0</v>
      </c>
      <c r="H127" s="1148">
        <v>0</v>
      </c>
      <c r="I127" s="1049"/>
      <c r="J127" s="1112"/>
      <c r="K127" s="478"/>
      <c r="L127" s="478"/>
      <c r="M127" s="478"/>
    </row>
    <row r="128" spans="1:14" ht="20.100000000000001" customHeight="1">
      <c r="B128" s="432">
        <v>435</v>
      </c>
      <c r="C128" s="473" t="s">
        <v>515</v>
      </c>
      <c r="D128" s="472" t="s">
        <v>166</v>
      </c>
      <c r="E128" s="1064">
        <f>+H128/4</f>
        <v>76226</v>
      </c>
      <c r="F128" s="1064">
        <f>+E128+E128</f>
        <v>152452</v>
      </c>
      <c r="G128" s="1064">
        <f>+E128+F128</f>
        <v>228678</v>
      </c>
      <c r="H128" s="1149">
        <v>304904</v>
      </c>
      <c r="I128" s="1057"/>
      <c r="J128" s="1116"/>
      <c r="K128" s="664"/>
      <c r="M128" s="1058"/>
    </row>
    <row r="129" spans="1:31" ht="20.100000000000001" customHeight="1">
      <c r="B129" s="71">
        <v>436</v>
      </c>
      <c r="C129" s="9" t="s">
        <v>516</v>
      </c>
      <c r="D129" s="8" t="s">
        <v>167</v>
      </c>
      <c r="E129" s="1064">
        <v>0</v>
      </c>
      <c r="F129" s="1064">
        <v>0</v>
      </c>
      <c r="G129" s="1064">
        <v>0</v>
      </c>
      <c r="H129" s="1148">
        <v>0</v>
      </c>
      <c r="I129" s="1049"/>
      <c r="J129" s="1117"/>
      <c r="K129" s="478"/>
      <c r="L129" s="478"/>
      <c r="M129" s="478"/>
    </row>
    <row r="130" spans="1:31" ht="20.100000000000001" customHeight="1">
      <c r="B130" s="71" t="s">
        <v>517</v>
      </c>
      <c r="C130" s="9" t="s">
        <v>518</v>
      </c>
      <c r="D130" s="8" t="s">
        <v>168</v>
      </c>
      <c r="E130" s="1064">
        <v>0</v>
      </c>
      <c r="F130" s="1064">
        <v>0</v>
      </c>
      <c r="G130" s="1064">
        <v>0</v>
      </c>
      <c r="H130" s="1148">
        <v>0</v>
      </c>
      <c r="I130" s="1049"/>
      <c r="J130" s="1112"/>
      <c r="K130" s="478"/>
      <c r="L130" s="478"/>
      <c r="M130" s="478"/>
    </row>
    <row r="131" spans="1:31" ht="20.100000000000001" customHeight="1">
      <c r="B131" s="71" t="s">
        <v>517</v>
      </c>
      <c r="C131" s="9" t="s">
        <v>519</v>
      </c>
      <c r="D131" s="8" t="s">
        <v>169</v>
      </c>
      <c r="E131" s="1064">
        <v>0</v>
      </c>
      <c r="F131" s="1064">
        <v>0</v>
      </c>
      <c r="G131" s="1064">
        <v>0</v>
      </c>
      <c r="H131" s="1148">
        <v>0</v>
      </c>
    </row>
    <row r="132" spans="1:31" ht="20.100000000000001" customHeight="1">
      <c r="A132" s="77"/>
      <c r="B132" s="1281" t="s">
        <v>520</v>
      </c>
      <c r="C132" s="69" t="s">
        <v>521</v>
      </c>
      <c r="D132" s="1282" t="s">
        <v>170</v>
      </c>
      <c r="E132" s="1279">
        <f>SUM(E134:E136)</f>
        <v>5922</v>
      </c>
      <c r="F132" s="1279">
        <f>SUM(F134:F136)</f>
        <v>11844</v>
      </c>
      <c r="G132" s="1279">
        <f>SUM(G134:G136)</f>
        <v>17766</v>
      </c>
      <c r="H132" s="1280">
        <f>SUM(H134:H136)</f>
        <v>23691</v>
      </c>
    </row>
    <row r="133" spans="1:31" ht="15.75" customHeight="1">
      <c r="A133" s="77"/>
      <c r="B133" s="1281"/>
      <c r="C133" s="69" t="s">
        <v>522</v>
      </c>
      <c r="D133" s="1282"/>
      <c r="E133" s="1279"/>
      <c r="F133" s="1279"/>
      <c r="G133" s="1279"/>
      <c r="H133" s="1280"/>
      <c r="J133" s="1112"/>
      <c r="K133" s="478"/>
      <c r="L133" s="478"/>
    </row>
    <row r="134" spans="1:31" ht="20.100000000000001" customHeight="1">
      <c r="B134" s="71" t="s">
        <v>755</v>
      </c>
      <c r="C134" s="9" t="s">
        <v>523</v>
      </c>
      <c r="D134" s="8" t="s">
        <v>171</v>
      </c>
      <c r="E134" s="1064">
        <f t="shared" ref="E134" si="12">+H134/4</f>
        <v>3737</v>
      </c>
      <c r="F134" s="1064">
        <f t="shared" ref="F134:F135" si="13">+E134+E134</f>
        <v>7474</v>
      </c>
      <c r="G134" s="1064">
        <f t="shared" ref="G134:G135" si="14">+E134+F134</f>
        <v>11211</v>
      </c>
      <c r="H134" s="1148">
        <v>14948</v>
      </c>
      <c r="J134" s="1112"/>
      <c r="K134" s="478"/>
      <c r="L134" s="478"/>
    </row>
    <row r="135" spans="1:31" s="431" customFormat="1" ht="24.75" customHeight="1">
      <c r="B135" s="432" t="s">
        <v>524</v>
      </c>
      <c r="C135" s="473" t="s">
        <v>756</v>
      </c>
      <c r="D135" s="472" t="s">
        <v>172</v>
      </c>
      <c r="E135" s="1064">
        <v>2185</v>
      </c>
      <c r="F135" s="1064">
        <f t="shared" si="13"/>
        <v>4370</v>
      </c>
      <c r="G135" s="1064">
        <f t="shared" si="14"/>
        <v>6555</v>
      </c>
      <c r="H135" s="1149">
        <v>8743</v>
      </c>
      <c r="I135" s="1056"/>
      <c r="J135" s="1112"/>
      <c r="K135" s="478">
        <f>+H135/4</f>
        <v>2185.75</v>
      </c>
      <c r="L135" s="478"/>
      <c r="M135" s="600"/>
      <c r="N135" s="600"/>
      <c r="O135" s="600"/>
      <c r="P135" s="600"/>
      <c r="Q135" s="600"/>
      <c r="R135" s="600"/>
      <c r="S135" s="600"/>
      <c r="T135" s="600"/>
      <c r="U135" s="600"/>
      <c r="V135" s="600"/>
      <c r="W135" s="600"/>
      <c r="X135" s="477"/>
      <c r="Y135" s="477"/>
      <c r="Z135" s="477"/>
      <c r="AA135" s="477"/>
      <c r="AB135" s="477"/>
      <c r="AC135" s="477"/>
      <c r="AD135" s="477"/>
      <c r="AE135" s="477"/>
    </row>
    <row r="136" spans="1:31" ht="20.100000000000001" customHeight="1">
      <c r="B136" s="71">
        <v>481</v>
      </c>
      <c r="C136" s="9" t="s">
        <v>525</v>
      </c>
      <c r="D136" s="8" t="s">
        <v>173</v>
      </c>
      <c r="E136" s="1064">
        <v>0</v>
      </c>
      <c r="F136" s="1064">
        <v>0</v>
      </c>
      <c r="G136" s="1064">
        <v>0</v>
      </c>
      <c r="H136" s="1148">
        <v>0</v>
      </c>
    </row>
    <row r="137" spans="1:31" ht="36.75" customHeight="1">
      <c r="B137" s="71">
        <v>427</v>
      </c>
      <c r="C137" s="9" t="s">
        <v>526</v>
      </c>
      <c r="D137" s="8" t="s">
        <v>174</v>
      </c>
      <c r="E137" s="1064">
        <v>0</v>
      </c>
      <c r="F137" s="1064">
        <v>0</v>
      </c>
      <c r="G137" s="1064">
        <v>0</v>
      </c>
      <c r="H137" s="1148">
        <v>0</v>
      </c>
    </row>
    <row r="138" spans="1:31" ht="36.75" customHeight="1">
      <c r="A138" s="77"/>
      <c r="B138" s="71" t="s">
        <v>527</v>
      </c>
      <c r="C138" s="9" t="s">
        <v>978</v>
      </c>
      <c r="D138" s="8" t="s">
        <v>175</v>
      </c>
      <c r="E138" s="1064">
        <f>+H138/4</f>
        <v>75</v>
      </c>
      <c r="F138" s="1064">
        <f>+E138+E138</f>
        <v>150</v>
      </c>
      <c r="G138" s="1064">
        <f>+E138+F138</f>
        <v>225</v>
      </c>
      <c r="H138" s="1148">
        <v>300</v>
      </c>
      <c r="J138" s="1112"/>
      <c r="K138" s="478"/>
      <c r="L138" s="478"/>
    </row>
    <row r="139" spans="1:31" ht="20.100000000000001" customHeight="1">
      <c r="A139" s="77"/>
      <c r="B139" s="1281"/>
      <c r="C139" s="76" t="s">
        <v>528</v>
      </c>
      <c r="D139" s="1282" t="s">
        <v>176</v>
      </c>
      <c r="E139" s="1279">
        <v>0</v>
      </c>
      <c r="F139" s="1279">
        <v>0</v>
      </c>
      <c r="G139" s="1279">
        <v>0</v>
      </c>
      <c r="H139" s="1280">
        <v>0</v>
      </c>
      <c r="J139" s="1112"/>
      <c r="K139" s="478"/>
      <c r="L139" s="478"/>
      <c r="M139" s="478"/>
    </row>
    <row r="140" spans="1:31" ht="23.25" customHeight="1">
      <c r="A140" s="77"/>
      <c r="B140" s="1281"/>
      <c r="C140" s="76" t="s">
        <v>529</v>
      </c>
      <c r="D140" s="1282"/>
      <c r="E140" s="1279"/>
      <c r="F140" s="1279"/>
      <c r="G140" s="1279"/>
      <c r="H140" s="1280"/>
      <c r="J140" s="1112"/>
      <c r="K140" s="478"/>
      <c r="L140" s="478"/>
      <c r="M140" s="478"/>
    </row>
    <row r="141" spans="1:31" ht="20.100000000000001" customHeight="1">
      <c r="A141" s="77"/>
      <c r="B141" s="1281"/>
      <c r="C141" s="76" t="s">
        <v>530</v>
      </c>
      <c r="D141" s="1282" t="s">
        <v>177</v>
      </c>
      <c r="E141" s="1279">
        <f>+E77+E92+E109+E110+E111-E139</f>
        <v>126596.25</v>
      </c>
      <c r="F141" s="1279">
        <f>+F77+F92+F109+F110+F111-F139</f>
        <v>253192</v>
      </c>
      <c r="G141" s="1279">
        <f>+G77+G92+G109+G110+G111-G139</f>
        <v>379788.25</v>
      </c>
      <c r="H141" s="1280">
        <f>+H77+H92+H109+H110+H111-H139</f>
        <v>506393</v>
      </c>
      <c r="I141" s="1060"/>
      <c r="J141" s="1118"/>
      <c r="K141" s="676"/>
      <c r="L141" s="676"/>
      <c r="M141" s="478"/>
    </row>
    <row r="142" spans="1:31" ht="14.25" customHeight="1">
      <c r="A142" s="77"/>
      <c r="B142" s="1281"/>
      <c r="C142" s="76" t="s">
        <v>531</v>
      </c>
      <c r="D142" s="1282"/>
      <c r="E142" s="1279"/>
      <c r="F142" s="1279"/>
      <c r="G142" s="1279"/>
      <c r="H142" s="1280"/>
      <c r="I142" s="1059"/>
      <c r="J142" s="1113"/>
      <c r="K142" s="1058"/>
      <c r="L142" s="1058"/>
      <c r="M142" s="1058"/>
    </row>
    <row r="143" spans="1:31" ht="20.100000000000001" customHeight="1" thickBot="1">
      <c r="A143" s="77"/>
      <c r="B143" s="72">
        <v>89</v>
      </c>
      <c r="C143" s="12" t="s">
        <v>532</v>
      </c>
      <c r="D143" s="13" t="s">
        <v>178</v>
      </c>
      <c r="E143" s="1064">
        <v>15758</v>
      </c>
      <c r="F143" s="1064">
        <f>+E143+E143</f>
        <v>31516</v>
      </c>
      <c r="G143" s="1064">
        <f>+E143+F143</f>
        <v>47274</v>
      </c>
      <c r="H143" s="1154">
        <v>63035</v>
      </c>
      <c r="J143" s="1112"/>
      <c r="K143" s="478"/>
      <c r="L143" s="478"/>
      <c r="M143" s="478"/>
    </row>
    <row r="144" spans="1:31" s="1172" customFormat="1">
      <c r="E144" s="1177"/>
      <c r="F144" s="1177"/>
      <c r="G144" s="1177"/>
      <c r="H144" s="1177"/>
      <c r="I144" s="1173"/>
      <c r="J144" s="1174"/>
      <c r="K144" s="1175"/>
      <c r="L144" s="1175"/>
      <c r="M144" s="1175"/>
      <c r="N144" s="1175"/>
      <c r="O144" s="1175"/>
      <c r="P144" s="1175"/>
      <c r="Q144" s="1175"/>
      <c r="R144" s="1175"/>
      <c r="S144" s="1175"/>
      <c r="T144" s="1175"/>
      <c r="U144" s="1175"/>
      <c r="V144" s="1175"/>
      <c r="W144" s="1175"/>
      <c r="X144" s="1176"/>
      <c r="Y144" s="1176"/>
      <c r="Z144" s="1176"/>
      <c r="AA144" s="1176"/>
      <c r="AB144" s="1176"/>
      <c r="AC144" s="1176"/>
      <c r="AD144" s="1176"/>
      <c r="AE144" s="1176"/>
    </row>
    <row r="145" spans="5:23">
      <c r="E145" s="661"/>
      <c r="F145" s="661"/>
      <c r="G145" s="661"/>
      <c r="H145" s="661"/>
    </row>
    <row r="147" spans="5:23" s="99" customFormat="1">
      <c r="E147" s="661"/>
      <c r="F147" s="661"/>
      <c r="G147" s="661"/>
      <c r="H147" s="661"/>
      <c r="I147" s="1056"/>
      <c r="J147" s="1109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</row>
    <row r="148" spans="5:23" s="99" customFormat="1">
      <c r="E148" s="661"/>
      <c r="F148" s="661"/>
      <c r="G148" s="661"/>
      <c r="H148" s="661"/>
      <c r="I148" s="1056"/>
      <c r="J148" s="1109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</row>
    <row r="149" spans="5:23" s="99" customFormat="1">
      <c r="E149" s="661"/>
      <c r="F149" s="661"/>
      <c r="G149" s="661"/>
      <c r="H149" s="661"/>
      <c r="I149" s="1056"/>
      <c r="J149" s="1109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</row>
    <row r="150" spans="5:23" s="99" customFormat="1">
      <c r="E150" s="661"/>
      <c r="F150" s="661"/>
      <c r="G150" s="661"/>
      <c r="H150" s="661"/>
      <c r="I150" s="1056"/>
      <c r="J150" s="1109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</row>
    <row r="151" spans="5:23" s="99" customFormat="1">
      <c r="E151" s="661"/>
      <c r="F151" s="661"/>
      <c r="G151" s="661"/>
      <c r="H151" s="661"/>
      <c r="I151" s="1056"/>
      <c r="J151" s="1109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</row>
    <row r="152" spans="5:23" s="99" customFormat="1">
      <c r="E152" s="661"/>
      <c r="F152" s="661"/>
      <c r="G152" s="661"/>
      <c r="H152" s="661"/>
      <c r="I152" s="1056"/>
      <c r="J152" s="1109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</row>
    <row r="153" spans="5:23" s="99" customFormat="1">
      <c r="E153" s="661"/>
      <c r="F153" s="661"/>
      <c r="G153" s="661"/>
      <c r="H153" s="661"/>
      <c r="I153" s="1056"/>
      <c r="J153" s="1109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</row>
    <row r="154" spans="5:23" s="99" customFormat="1">
      <c r="E154" s="661"/>
      <c r="F154" s="661"/>
      <c r="G154" s="661"/>
      <c r="H154" s="661"/>
      <c r="I154" s="1056"/>
      <c r="J154" s="1109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</row>
    <row r="155" spans="5:23" s="99" customFormat="1">
      <c r="E155" s="661"/>
      <c r="F155" s="661"/>
      <c r="G155" s="661"/>
      <c r="H155" s="661"/>
      <c r="I155" s="1056"/>
      <c r="J155" s="1109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</row>
    <row r="156" spans="5:23" s="99" customFormat="1">
      <c r="E156" s="661"/>
      <c r="F156" s="661"/>
      <c r="G156" s="661"/>
      <c r="H156" s="661"/>
      <c r="I156" s="1056"/>
      <c r="J156" s="1109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</row>
    <row r="157" spans="5:23" s="99" customFormat="1">
      <c r="E157" s="661"/>
      <c r="F157" s="661"/>
      <c r="G157" s="661"/>
      <c r="H157" s="661"/>
      <c r="I157" s="1056"/>
      <c r="J157" s="1109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</row>
  </sheetData>
  <mergeCells count="113">
    <mergeCell ref="B2:H2"/>
    <mergeCell ref="B9:B10"/>
    <mergeCell ref="G94:G95"/>
    <mergeCell ref="E94:E95"/>
    <mergeCell ref="F94:F95"/>
    <mergeCell ref="F50:F51"/>
    <mergeCell ref="E57:E58"/>
    <mergeCell ref="F57:F58"/>
    <mergeCell ref="B94:B95"/>
    <mergeCell ref="D94:D95"/>
    <mergeCell ref="D9:D10"/>
    <mergeCell ref="B62:B63"/>
    <mergeCell ref="D62:D63"/>
    <mergeCell ref="B18:B19"/>
    <mergeCell ref="D18:D19"/>
    <mergeCell ref="G62:G63"/>
    <mergeCell ref="B28:B29"/>
    <mergeCell ref="D28:D29"/>
    <mergeCell ref="G41:G42"/>
    <mergeCell ref="B41:B42"/>
    <mergeCell ref="D41:D42"/>
    <mergeCell ref="B50:B51"/>
    <mergeCell ref="G18:G19"/>
    <mergeCell ref="G50:G51"/>
    <mergeCell ref="B141:B142"/>
    <mergeCell ref="D141:D142"/>
    <mergeCell ref="D50:D51"/>
    <mergeCell ref="E9:E10"/>
    <mergeCell ref="F9:F10"/>
    <mergeCell ref="G9:G10"/>
    <mergeCell ref="H9:H10"/>
    <mergeCell ref="B99:B100"/>
    <mergeCell ref="D99:D100"/>
    <mergeCell ref="H77:H78"/>
    <mergeCell ref="B77:B78"/>
    <mergeCell ref="D77:D78"/>
    <mergeCell ref="E62:E63"/>
    <mergeCell ref="F62:F63"/>
    <mergeCell ref="G92:G93"/>
    <mergeCell ref="G77:G78"/>
    <mergeCell ref="D92:D93"/>
    <mergeCell ref="E92:E93"/>
    <mergeCell ref="F92:F93"/>
    <mergeCell ref="H92:H93"/>
    <mergeCell ref="H94:H95"/>
    <mergeCell ref="H99:H100"/>
    <mergeCell ref="B57:B58"/>
    <mergeCell ref="D57:D58"/>
    <mergeCell ref="E4:H4"/>
    <mergeCell ref="B4:B5"/>
    <mergeCell ref="C4:C5"/>
    <mergeCell ref="D4:D5"/>
    <mergeCell ref="G28:G29"/>
    <mergeCell ref="H28:H29"/>
    <mergeCell ref="E11:E12"/>
    <mergeCell ref="F11:F12"/>
    <mergeCell ref="E18:E19"/>
    <mergeCell ref="F18:F19"/>
    <mergeCell ref="E28:E29"/>
    <mergeCell ref="F28:F29"/>
    <mergeCell ref="B11:B12"/>
    <mergeCell ref="D11:D12"/>
    <mergeCell ref="G11:G12"/>
    <mergeCell ref="H11:H12"/>
    <mergeCell ref="H18:H19"/>
    <mergeCell ref="B92:B93"/>
    <mergeCell ref="E139:E140"/>
    <mergeCell ref="F139:F140"/>
    <mergeCell ref="G139:G140"/>
    <mergeCell ref="H139:H140"/>
    <mergeCell ref="F114:F115"/>
    <mergeCell ref="G114:G115"/>
    <mergeCell ref="H114:H115"/>
    <mergeCell ref="B124:B125"/>
    <mergeCell ref="D124:D125"/>
    <mergeCell ref="B132:B133"/>
    <mergeCell ref="D132:D133"/>
    <mergeCell ref="B111:B112"/>
    <mergeCell ref="D111:D112"/>
    <mergeCell ref="B114:B115"/>
    <mergeCell ref="D114:D115"/>
    <mergeCell ref="B139:B140"/>
    <mergeCell ref="D139:D140"/>
    <mergeCell ref="E111:E112"/>
    <mergeCell ref="F111:F112"/>
    <mergeCell ref="G111:G112"/>
    <mergeCell ref="H111:H112"/>
    <mergeCell ref="E114:E115"/>
    <mergeCell ref="G99:G100"/>
    <mergeCell ref="G57:G58"/>
    <mergeCell ref="H57:H58"/>
    <mergeCell ref="H62:H63"/>
    <mergeCell ref="E77:E78"/>
    <mergeCell ref="F77:F78"/>
    <mergeCell ref="H41:H42"/>
    <mergeCell ref="E141:E142"/>
    <mergeCell ref="F141:F142"/>
    <mergeCell ref="G141:G142"/>
    <mergeCell ref="H141:H142"/>
    <mergeCell ref="E132:E133"/>
    <mergeCell ref="F132:F133"/>
    <mergeCell ref="G132:G133"/>
    <mergeCell ref="H132:H133"/>
    <mergeCell ref="H124:H125"/>
    <mergeCell ref="E41:E42"/>
    <mergeCell ref="F41:F42"/>
    <mergeCell ref="E50:E51"/>
    <mergeCell ref="H50:H51"/>
    <mergeCell ref="E124:E125"/>
    <mergeCell ref="F124:F125"/>
    <mergeCell ref="G124:G125"/>
    <mergeCell ref="E99:E100"/>
    <mergeCell ref="F99:F10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ignoredErrors>
    <ignoredError sqref="D8:D143 B8:B8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Z142"/>
  <sheetViews>
    <sheetView showGridLines="0" topLeftCell="A8" workbookViewId="0">
      <selection activeCell="K29" sqref="K29"/>
    </sheetView>
  </sheetViews>
  <sheetFormatPr defaultColWidth="9.109375" defaultRowHeight="15.6"/>
  <cols>
    <col min="1" max="1" width="3" style="18" customWidth="1"/>
    <col min="2" max="2" width="18.6640625" style="18" customWidth="1"/>
    <col min="3" max="3" width="65.33203125" style="18" customWidth="1"/>
    <col min="4" max="4" width="6.6640625" style="18" customWidth="1"/>
    <col min="5" max="5" width="13.88671875" style="2" customWidth="1"/>
    <col min="6" max="8" width="14.6640625" style="2" customWidth="1"/>
    <col min="9" max="9" width="7.44140625" style="878" customWidth="1"/>
    <col min="10" max="10" width="9.109375" style="1119"/>
    <col min="11" max="11" width="9.6640625" style="1119" customWidth="1"/>
    <col min="12" max="12" width="9.109375" style="1120"/>
    <col min="13" max="13" width="4.44140625" style="1120" customWidth="1"/>
    <col min="14" max="14" width="9.109375" style="1121"/>
    <col min="15" max="15" width="9.109375" style="1122"/>
    <col min="16" max="26" width="9.109375" style="662"/>
    <col min="27" max="16384" width="9.109375" style="18"/>
  </cols>
  <sheetData>
    <row r="1" spans="1:14">
      <c r="G1" s="895"/>
      <c r="H1" s="23" t="s">
        <v>713</v>
      </c>
      <c r="I1" s="877"/>
    </row>
    <row r="2" spans="1:14" ht="18" customHeight="1">
      <c r="B2" s="1305" t="s">
        <v>535</v>
      </c>
      <c r="C2" s="1305"/>
      <c r="D2" s="1305"/>
      <c r="E2" s="1305"/>
      <c r="F2" s="1305"/>
      <c r="G2" s="1305"/>
      <c r="H2" s="1305"/>
      <c r="I2" s="1304"/>
      <c r="J2" s="1304"/>
      <c r="K2" s="1123"/>
      <c r="L2" s="1124"/>
    </row>
    <row r="3" spans="1:14" ht="18.600000000000001" customHeight="1">
      <c r="B3" s="1305" t="s">
        <v>973</v>
      </c>
      <c r="C3" s="1305"/>
      <c r="D3" s="1305"/>
      <c r="E3" s="1305"/>
      <c r="F3" s="1305"/>
      <c r="G3" s="1305"/>
      <c r="H3" s="1305"/>
      <c r="I3" s="1303"/>
      <c r="J3" s="1303"/>
      <c r="K3" s="1303"/>
      <c r="L3" s="1303"/>
    </row>
    <row r="4" spans="1:14">
      <c r="B4" s="28"/>
      <c r="C4" s="28"/>
      <c r="D4" s="28"/>
      <c r="E4" s="74"/>
      <c r="F4" s="74"/>
      <c r="G4" s="74"/>
      <c r="H4" s="75" t="s">
        <v>181</v>
      </c>
    </row>
    <row r="5" spans="1:14" ht="2.25" customHeight="1" thickBot="1">
      <c r="B5" s="28"/>
      <c r="C5" s="28"/>
      <c r="D5" s="28"/>
      <c r="E5" s="4"/>
      <c r="F5" s="4"/>
      <c r="G5" s="4"/>
      <c r="H5" s="24"/>
    </row>
    <row r="6" spans="1:14">
      <c r="A6" s="20"/>
      <c r="B6" s="1309" t="s">
        <v>234</v>
      </c>
      <c r="C6" s="1311" t="s">
        <v>235</v>
      </c>
      <c r="D6" s="1311" t="s">
        <v>26</v>
      </c>
      <c r="E6" s="1296" t="s">
        <v>50</v>
      </c>
      <c r="F6" s="1297"/>
      <c r="G6" s="1297"/>
      <c r="H6" s="1298"/>
    </row>
    <row r="7" spans="1:14" ht="31.5" customHeight="1">
      <c r="A7" s="20"/>
      <c r="B7" s="1310"/>
      <c r="C7" s="1312"/>
      <c r="D7" s="1312"/>
      <c r="E7" s="67" t="s">
        <v>913</v>
      </c>
      <c r="F7" s="67" t="s">
        <v>914</v>
      </c>
      <c r="G7" s="67" t="s">
        <v>915</v>
      </c>
      <c r="H7" s="68" t="s">
        <v>916</v>
      </c>
    </row>
    <row r="8" spans="1:14" ht="14.25" customHeight="1" thickBot="1">
      <c r="A8" s="20"/>
      <c r="B8" s="459">
        <v>1</v>
      </c>
      <c r="C8" s="460">
        <v>2</v>
      </c>
      <c r="D8" s="460">
        <v>3</v>
      </c>
      <c r="E8" s="460">
        <v>4</v>
      </c>
      <c r="F8" s="460">
        <v>5</v>
      </c>
      <c r="G8" s="460">
        <v>6</v>
      </c>
      <c r="H8" s="461">
        <v>7</v>
      </c>
    </row>
    <row r="9" spans="1:14" ht="20.100000000000001" customHeight="1">
      <c r="A9" s="28"/>
      <c r="B9" s="1306"/>
      <c r="C9" s="466" t="s">
        <v>536</v>
      </c>
      <c r="D9" s="1307">
        <v>1001</v>
      </c>
      <c r="E9" s="1299">
        <f>+E14+E17+E18-E19+E20+E21</f>
        <v>96871</v>
      </c>
      <c r="F9" s="1299">
        <f t="shared" ref="F9:G9" si="0">+F14+F17+F18-F19+F20+F21</f>
        <v>193742</v>
      </c>
      <c r="G9" s="1299">
        <f t="shared" si="0"/>
        <v>290613</v>
      </c>
      <c r="H9" s="1299">
        <f>+H14+H17+H18-H19+H20+H21</f>
        <v>387488</v>
      </c>
      <c r="I9" s="1155"/>
      <c r="J9" s="1125"/>
      <c r="K9" s="1125"/>
      <c r="L9" s="1125"/>
      <c r="M9" s="1125"/>
    </row>
    <row r="10" spans="1:14" ht="12" customHeight="1">
      <c r="A10" s="28"/>
      <c r="B10" s="1301"/>
      <c r="C10" s="76" t="s">
        <v>537</v>
      </c>
      <c r="D10" s="1308"/>
      <c r="E10" s="1300"/>
      <c r="F10" s="1300"/>
      <c r="G10" s="1300"/>
      <c r="H10" s="1300"/>
      <c r="L10" s="1119"/>
    </row>
    <row r="11" spans="1:14" ht="20.100000000000001" customHeight="1">
      <c r="A11" s="28"/>
      <c r="B11" s="1152">
        <v>60</v>
      </c>
      <c r="C11" s="69" t="s">
        <v>538</v>
      </c>
      <c r="D11" s="1153">
        <v>1002</v>
      </c>
      <c r="E11" s="1150">
        <f>SUM(E12:E13)</f>
        <v>0</v>
      </c>
      <c r="F11" s="1150">
        <f>SUM(F12:F13)</f>
        <v>0</v>
      </c>
      <c r="G11" s="1150">
        <f>SUM(G12:G13)</f>
        <v>0</v>
      </c>
      <c r="H11" s="1151">
        <f>SUM(H12:H13)</f>
        <v>0</v>
      </c>
    </row>
    <row r="12" spans="1:14" ht="20.100000000000001" customHeight="1">
      <c r="A12" s="28"/>
      <c r="B12" s="15" t="s">
        <v>539</v>
      </c>
      <c r="C12" s="9" t="s">
        <v>540</v>
      </c>
      <c r="D12" s="6">
        <v>1003</v>
      </c>
      <c r="E12" s="5">
        <f>+H12/4</f>
        <v>0</v>
      </c>
      <c r="F12" s="5">
        <f>+E12*2</f>
        <v>0</v>
      </c>
      <c r="G12" s="5">
        <f>+E12*3</f>
        <v>0</v>
      </c>
      <c r="H12" s="27">
        <v>0</v>
      </c>
    </row>
    <row r="13" spans="1:14" ht="20.100000000000001" customHeight="1">
      <c r="A13" s="28"/>
      <c r="B13" s="15" t="s">
        <v>541</v>
      </c>
      <c r="C13" s="9" t="s">
        <v>542</v>
      </c>
      <c r="D13" s="6">
        <v>1004</v>
      </c>
      <c r="E13" s="5">
        <f>+H13/4</f>
        <v>0</v>
      </c>
      <c r="F13" s="5">
        <f t="shared" ref="F13" si="1">+E13*2</f>
        <v>0</v>
      </c>
      <c r="G13" s="5">
        <f>+E13*3</f>
        <v>0</v>
      </c>
      <c r="H13" s="27">
        <v>0</v>
      </c>
    </row>
    <row r="14" spans="1:14" ht="20.100000000000001" customHeight="1">
      <c r="A14" s="28"/>
      <c r="B14" s="1152">
        <v>61</v>
      </c>
      <c r="C14" s="69" t="s">
        <v>543</v>
      </c>
      <c r="D14" s="1153">
        <v>1005</v>
      </c>
      <c r="E14" s="683">
        <f t="shared" ref="E14:F14" si="2">+E15+E16</f>
        <v>79867</v>
      </c>
      <c r="F14" s="683">
        <f t="shared" si="2"/>
        <v>159734</v>
      </c>
      <c r="G14" s="683">
        <f>+G15+G16</f>
        <v>239601</v>
      </c>
      <c r="H14" s="1151">
        <f>SUM(H15:H16)</f>
        <v>319469</v>
      </c>
      <c r="L14" s="1119"/>
      <c r="N14" s="1126"/>
    </row>
    <row r="15" spans="1:14" ht="20.100000000000001" customHeight="1">
      <c r="A15" s="28"/>
      <c r="B15" s="911" t="s">
        <v>544</v>
      </c>
      <c r="C15" s="473" t="s">
        <v>545</v>
      </c>
      <c r="D15" s="98">
        <v>1006</v>
      </c>
      <c r="E15" s="469">
        <v>79867</v>
      </c>
      <c r="F15" s="469">
        <v>159734</v>
      </c>
      <c r="G15" s="469">
        <f>+E15+F15</f>
        <v>239601</v>
      </c>
      <c r="H15" s="470">
        <v>319469</v>
      </c>
      <c r="I15" s="1157"/>
      <c r="J15" s="1127"/>
      <c r="K15" s="1128"/>
      <c r="L15" s="1119"/>
      <c r="M15" s="1119"/>
    </row>
    <row r="16" spans="1:14" ht="20.100000000000001" customHeight="1">
      <c r="A16" s="28"/>
      <c r="B16" s="911" t="s">
        <v>546</v>
      </c>
      <c r="C16" s="473" t="s">
        <v>547</v>
      </c>
      <c r="D16" s="98">
        <v>1007</v>
      </c>
      <c r="E16" s="469">
        <v>0</v>
      </c>
      <c r="F16" s="469">
        <v>0</v>
      </c>
      <c r="G16" s="469">
        <v>0</v>
      </c>
      <c r="H16" s="470">
        <v>0</v>
      </c>
      <c r="L16" s="1119"/>
    </row>
    <row r="17" spans="1:14" ht="20.100000000000001" customHeight="1">
      <c r="A17" s="28"/>
      <c r="B17" s="911">
        <v>62</v>
      </c>
      <c r="C17" s="473" t="s">
        <v>548</v>
      </c>
      <c r="D17" s="98">
        <v>1008</v>
      </c>
      <c r="E17" s="469">
        <v>0</v>
      </c>
      <c r="F17" s="469">
        <v>0</v>
      </c>
      <c r="G17" s="469">
        <v>0</v>
      </c>
      <c r="H17" s="470">
        <v>0</v>
      </c>
    </row>
    <row r="18" spans="1:14" ht="20.100000000000001" customHeight="1">
      <c r="A18" s="28"/>
      <c r="B18" s="911">
        <v>630</v>
      </c>
      <c r="C18" s="473" t="s">
        <v>549</v>
      </c>
      <c r="D18" s="98">
        <v>1009</v>
      </c>
      <c r="E18" s="469">
        <v>0</v>
      </c>
      <c r="F18" s="469">
        <v>0</v>
      </c>
      <c r="G18" s="469">
        <v>0</v>
      </c>
      <c r="H18" s="470">
        <v>0</v>
      </c>
      <c r="N18" s="1126"/>
    </row>
    <row r="19" spans="1:14" ht="20.100000000000001" customHeight="1">
      <c r="A19" s="28"/>
      <c r="B19" s="911">
        <v>631</v>
      </c>
      <c r="C19" s="473" t="s">
        <v>550</v>
      </c>
      <c r="D19" s="98">
        <v>1010</v>
      </c>
      <c r="E19" s="469">
        <v>0</v>
      </c>
      <c r="F19" s="469">
        <v>0</v>
      </c>
      <c r="G19" s="469">
        <v>0</v>
      </c>
      <c r="H19" s="470">
        <v>0</v>
      </c>
      <c r="L19" s="1119"/>
      <c r="N19" s="1126"/>
    </row>
    <row r="20" spans="1:14" ht="20.100000000000001" customHeight="1">
      <c r="A20" s="28"/>
      <c r="B20" s="15" t="s">
        <v>551</v>
      </c>
      <c r="C20" s="9" t="s">
        <v>552</v>
      </c>
      <c r="D20" s="6">
        <v>1011</v>
      </c>
      <c r="E20" s="469">
        <v>16629</v>
      </c>
      <c r="F20" s="469">
        <v>33258</v>
      </c>
      <c r="G20" s="469">
        <v>49887</v>
      </c>
      <c r="H20" s="470">
        <v>66519</v>
      </c>
      <c r="I20" s="1155"/>
      <c r="J20" s="1125"/>
      <c r="K20" s="1125"/>
      <c r="L20" s="1125"/>
      <c r="M20" s="1125"/>
      <c r="N20" s="1126"/>
    </row>
    <row r="21" spans="1:14" ht="25.5" customHeight="1">
      <c r="A21" s="28"/>
      <c r="B21" s="15" t="s">
        <v>553</v>
      </c>
      <c r="C21" s="9" t="s">
        <v>554</v>
      </c>
      <c r="D21" s="6">
        <v>1012</v>
      </c>
      <c r="E21" s="469">
        <v>375</v>
      </c>
      <c r="F21" s="469">
        <v>750</v>
      </c>
      <c r="G21" s="469">
        <v>1125</v>
      </c>
      <c r="H21" s="470">
        <v>1500</v>
      </c>
      <c r="N21" s="1126"/>
    </row>
    <row r="22" spans="1:14" ht="20.100000000000001" customHeight="1">
      <c r="A22" s="28"/>
      <c r="B22" s="1152"/>
      <c r="C22" s="76" t="s">
        <v>555</v>
      </c>
      <c r="D22" s="1153">
        <v>1013</v>
      </c>
      <c r="E22" s="683">
        <f>+E23+E24+E25+E29+E30+E31+E32+E33</f>
        <v>103873</v>
      </c>
      <c r="F22" s="683">
        <f>+F23+F24+F25+F29+F30+F31+F32+F33</f>
        <v>207746</v>
      </c>
      <c r="G22" s="683">
        <f>+G23+G24+G25+G29+G30+G31+G32+G33</f>
        <v>311619</v>
      </c>
      <c r="H22" s="684">
        <f>+H23+H24+H25+H29+H30+H31+H32+H33</f>
        <v>415500</v>
      </c>
      <c r="I22" s="1155"/>
      <c r="J22" s="1125"/>
      <c r="K22" s="1125"/>
      <c r="L22" s="1125"/>
      <c r="M22" s="1125"/>
    </row>
    <row r="23" spans="1:14" ht="20.100000000000001" customHeight="1">
      <c r="A23" s="28"/>
      <c r="B23" s="15">
        <v>50</v>
      </c>
      <c r="C23" s="9" t="s">
        <v>556</v>
      </c>
      <c r="D23" s="6">
        <v>1014</v>
      </c>
      <c r="E23" s="5">
        <f>+H23/4</f>
        <v>0</v>
      </c>
      <c r="F23" s="5">
        <v>0</v>
      </c>
      <c r="G23" s="5">
        <v>0</v>
      </c>
      <c r="H23" s="141">
        <v>0</v>
      </c>
      <c r="L23" s="1119"/>
    </row>
    <row r="24" spans="1:14" ht="20.100000000000001" customHeight="1">
      <c r="A24" s="28"/>
      <c r="B24" s="911">
        <v>51</v>
      </c>
      <c r="C24" s="473" t="s">
        <v>557</v>
      </c>
      <c r="D24" s="98">
        <v>1015</v>
      </c>
      <c r="E24" s="479">
        <v>23933</v>
      </c>
      <c r="F24" s="479">
        <f>+E24+E24</f>
        <v>47866</v>
      </c>
      <c r="G24" s="479">
        <v>71799</v>
      </c>
      <c r="H24" s="470">
        <v>95730</v>
      </c>
      <c r="I24" s="1158"/>
      <c r="J24" s="1127"/>
      <c r="L24" s="1119"/>
      <c r="M24" s="1119"/>
    </row>
    <row r="25" spans="1:14" ht="25.5" customHeight="1">
      <c r="A25" s="28"/>
      <c r="B25" s="1152">
        <v>52</v>
      </c>
      <c r="C25" s="69" t="s">
        <v>558</v>
      </c>
      <c r="D25" s="1153">
        <v>1016</v>
      </c>
      <c r="E25" s="1150">
        <f>SUM(E26:E28)</f>
        <v>46471</v>
      </c>
      <c r="F25" s="1150">
        <f>SUM(F26:F28)</f>
        <v>92942</v>
      </c>
      <c r="G25" s="1150">
        <f>+G26+G27+G28</f>
        <v>139413</v>
      </c>
      <c r="H25" s="1151">
        <f>SUM(H26:H28)</f>
        <v>185887</v>
      </c>
      <c r="I25" s="673"/>
      <c r="J25" s="1129"/>
      <c r="K25" s="1128">
        <v>185887</v>
      </c>
      <c r="L25" s="1119"/>
    </row>
    <row r="26" spans="1:14" ht="20.100000000000001" customHeight="1">
      <c r="A26" s="28"/>
      <c r="B26" s="15">
        <v>520</v>
      </c>
      <c r="C26" s="9" t="s">
        <v>559</v>
      </c>
      <c r="D26" s="6">
        <v>1017</v>
      </c>
      <c r="E26" s="1147">
        <v>35536</v>
      </c>
      <c r="F26" s="1147">
        <v>71072</v>
      </c>
      <c r="G26" s="1147">
        <v>106608</v>
      </c>
      <c r="H26" s="141">
        <v>142144</v>
      </c>
      <c r="J26" s="1129"/>
      <c r="K26" s="1128">
        <v>387488</v>
      </c>
      <c r="L26" s="1119"/>
    </row>
    <row r="27" spans="1:14" ht="20.100000000000001" customHeight="1">
      <c r="A27" s="28"/>
      <c r="B27" s="15">
        <v>521</v>
      </c>
      <c r="C27" s="9" t="s">
        <v>560</v>
      </c>
      <c r="D27" s="6">
        <v>1018</v>
      </c>
      <c r="E27" s="1147">
        <v>6597</v>
      </c>
      <c r="F27" s="1147">
        <v>13194</v>
      </c>
      <c r="G27" s="1147">
        <v>19791</v>
      </c>
      <c r="H27" s="141">
        <v>26389</v>
      </c>
      <c r="J27" s="1129"/>
      <c r="K27" s="1186">
        <f>+K25/K26</f>
        <v>0.47972324304236519</v>
      </c>
      <c r="L27" s="1119"/>
    </row>
    <row r="28" spans="1:14" ht="20.100000000000001" customHeight="1">
      <c r="A28" s="28"/>
      <c r="B28" s="15" t="s">
        <v>760</v>
      </c>
      <c r="C28" s="9" t="s">
        <v>562</v>
      </c>
      <c r="D28" s="6">
        <v>1019</v>
      </c>
      <c r="E28" s="1147">
        <v>4338</v>
      </c>
      <c r="F28" s="1147">
        <v>8676</v>
      </c>
      <c r="G28" s="1147">
        <v>13014</v>
      </c>
      <c r="H28" s="141">
        <v>17354</v>
      </c>
      <c r="J28" s="1129"/>
      <c r="K28" s="1186">
        <f>+K27*100</f>
        <v>47.972324304236516</v>
      </c>
      <c r="L28" s="1119"/>
      <c r="M28" s="1119"/>
      <c r="N28" s="1120"/>
    </row>
    <row r="29" spans="1:14" ht="20.100000000000001" customHeight="1">
      <c r="A29" s="28"/>
      <c r="B29" s="911">
        <v>540</v>
      </c>
      <c r="C29" s="473" t="s">
        <v>563</v>
      </c>
      <c r="D29" s="98">
        <v>1020</v>
      </c>
      <c r="E29" s="469">
        <v>7167</v>
      </c>
      <c r="F29" s="469">
        <v>14334</v>
      </c>
      <c r="G29" s="469">
        <v>21501</v>
      </c>
      <c r="H29" s="470">
        <v>28670</v>
      </c>
      <c r="I29" s="1158"/>
      <c r="J29" s="1130"/>
      <c r="K29" s="1128"/>
      <c r="L29" s="1119"/>
      <c r="M29" s="1119"/>
    </row>
    <row r="30" spans="1:14" ht="25.5" customHeight="1">
      <c r="A30" s="28"/>
      <c r="B30" s="911" t="s">
        <v>564</v>
      </c>
      <c r="C30" s="473" t="s">
        <v>565</v>
      </c>
      <c r="D30" s="98">
        <v>1021</v>
      </c>
      <c r="E30" s="469">
        <v>375</v>
      </c>
      <c r="F30" s="469">
        <v>750</v>
      </c>
      <c r="G30" s="469">
        <v>1125</v>
      </c>
      <c r="H30" s="470">
        <v>1500</v>
      </c>
      <c r="L30" s="1119"/>
    </row>
    <row r="31" spans="1:14" ht="20.100000000000001" customHeight="1">
      <c r="A31" s="28"/>
      <c r="B31" s="911">
        <v>53</v>
      </c>
      <c r="C31" s="473" t="s">
        <v>566</v>
      </c>
      <c r="D31" s="98">
        <v>1022</v>
      </c>
      <c r="E31" s="469">
        <v>22770</v>
      </c>
      <c r="F31" s="469">
        <v>45540</v>
      </c>
      <c r="G31" s="469">
        <v>68310</v>
      </c>
      <c r="H31" s="470">
        <v>91080</v>
      </c>
      <c r="I31" s="1158"/>
      <c r="J31" s="1130"/>
      <c r="L31" s="1119"/>
      <c r="M31" s="1119"/>
    </row>
    <row r="32" spans="1:14" ht="20.100000000000001" customHeight="1">
      <c r="A32" s="28"/>
      <c r="B32" s="15" t="s">
        <v>567</v>
      </c>
      <c r="C32" s="9" t="s">
        <v>568</v>
      </c>
      <c r="D32" s="6">
        <v>1023</v>
      </c>
      <c r="E32" s="1147">
        <v>412</v>
      </c>
      <c r="F32" s="1147">
        <v>824</v>
      </c>
      <c r="G32" s="1147">
        <v>1236</v>
      </c>
      <c r="H32" s="141">
        <v>1650</v>
      </c>
      <c r="J32" s="1135"/>
      <c r="K32" s="1135"/>
      <c r="L32" s="1119"/>
    </row>
    <row r="33" spans="1:13" ht="20.100000000000001" customHeight="1">
      <c r="A33" s="28"/>
      <c r="B33" s="15">
        <v>55</v>
      </c>
      <c r="C33" s="9" t="s">
        <v>569</v>
      </c>
      <c r="D33" s="6">
        <v>1024</v>
      </c>
      <c r="E33" s="469">
        <v>2745</v>
      </c>
      <c r="F33" s="469">
        <v>5490</v>
      </c>
      <c r="G33" s="469">
        <v>8235</v>
      </c>
      <c r="H33" s="470">
        <v>10983</v>
      </c>
      <c r="I33" s="1155"/>
      <c r="J33" s="1156"/>
      <c r="K33" s="1128"/>
      <c r="L33" s="1119"/>
      <c r="M33" s="1119"/>
    </row>
    <row r="34" spans="1:13" ht="20.100000000000001" customHeight="1">
      <c r="A34" s="28"/>
      <c r="B34" s="1152"/>
      <c r="C34" s="76" t="s">
        <v>570</v>
      </c>
      <c r="D34" s="1153">
        <v>1025</v>
      </c>
      <c r="E34" s="1150">
        <v>0</v>
      </c>
      <c r="F34" s="1150">
        <v>0</v>
      </c>
      <c r="G34" s="1150">
        <v>0</v>
      </c>
      <c r="H34" s="1151">
        <v>0</v>
      </c>
      <c r="J34" s="1135"/>
      <c r="K34" s="1135"/>
    </row>
    <row r="35" spans="1:13" ht="20.100000000000001" customHeight="1">
      <c r="A35" s="28"/>
      <c r="B35" s="1152"/>
      <c r="C35" s="76" t="s">
        <v>571</v>
      </c>
      <c r="D35" s="1153">
        <v>1026</v>
      </c>
      <c r="E35" s="683">
        <f>+E22-E9</f>
        <v>7002</v>
      </c>
      <c r="F35" s="683">
        <f t="shared" ref="F35:H35" si="3">+F22-F9</f>
        <v>14004</v>
      </c>
      <c r="G35" s="683">
        <f t="shared" si="3"/>
        <v>21006</v>
      </c>
      <c r="H35" s="684">
        <f t="shared" si="3"/>
        <v>28012</v>
      </c>
      <c r="I35" s="1155"/>
      <c r="J35" s="1125"/>
      <c r="K35" s="1125"/>
      <c r="L35" s="1125"/>
      <c r="M35" s="1125"/>
    </row>
    <row r="36" spans="1:13" ht="20.100000000000001" customHeight="1">
      <c r="A36" s="28"/>
      <c r="B36" s="1301"/>
      <c r="C36" s="76" t="s">
        <v>572</v>
      </c>
      <c r="D36" s="1302">
        <v>1027</v>
      </c>
      <c r="E36" s="1294">
        <f>SUM(E38:E41)</f>
        <v>1882</v>
      </c>
      <c r="F36" s="1294">
        <f>SUM(F38:F41)</f>
        <v>3764</v>
      </c>
      <c r="G36" s="1294">
        <f>SUM(G38:G41)</f>
        <v>5646</v>
      </c>
      <c r="H36" s="1295">
        <f>SUM(H38:H41)</f>
        <v>7530</v>
      </c>
    </row>
    <row r="37" spans="1:13" ht="17.399999999999999" customHeight="1">
      <c r="A37" s="28"/>
      <c r="B37" s="1301"/>
      <c r="C37" s="76" t="s">
        <v>573</v>
      </c>
      <c r="D37" s="1302"/>
      <c r="E37" s="1294"/>
      <c r="F37" s="1294"/>
      <c r="G37" s="1294"/>
      <c r="H37" s="1295"/>
      <c r="J37" s="1129"/>
      <c r="K37" s="1128"/>
      <c r="L37" s="1119"/>
    </row>
    <row r="38" spans="1:13" ht="24" customHeight="1">
      <c r="A38" s="28"/>
      <c r="B38" s="15" t="s">
        <v>574</v>
      </c>
      <c r="C38" s="9" t="s">
        <v>575</v>
      </c>
      <c r="D38" s="6">
        <v>1028</v>
      </c>
      <c r="E38" s="5">
        <f>+H38/4</f>
        <v>0</v>
      </c>
      <c r="F38" s="5">
        <f>+E38*2</f>
        <v>0</v>
      </c>
      <c r="G38" s="5">
        <f>+E38*3</f>
        <v>0</v>
      </c>
      <c r="H38" s="27">
        <v>0</v>
      </c>
    </row>
    <row r="39" spans="1:13" ht="20.100000000000001" customHeight="1">
      <c r="A39" s="28"/>
      <c r="B39" s="15">
        <v>662</v>
      </c>
      <c r="C39" s="9" t="s">
        <v>576</v>
      </c>
      <c r="D39" s="6">
        <v>1029</v>
      </c>
      <c r="E39" s="5">
        <v>1882</v>
      </c>
      <c r="F39" s="5">
        <v>3764</v>
      </c>
      <c r="G39" s="5">
        <v>5646</v>
      </c>
      <c r="H39" s="27">
        <v>7530</v>
      </c>
      <c r="J39" s="1129"/>
      <c r="K39" s="1128"/>
      <c r="L39" s="1119"/>
    </row>
    <row r="40" spans="1:13" ht="20.100000000000001" customHeight="1">
      <c r="A40" s="28"/>
      <c r="B40" s="15" t="s">
        <v>92</v>
      </c>
      <c r="C40" s="9" t="s">
        <v>577</v>
      </c>
      <c r="D40" s="6">
        <v>1030</v>
      </c>
      <c r="E40" s="5">
        <f>+H40/4</f>
        <v>0</v>
      </c>
      <c r="F40" s="5">
        <f>+E40*2</f>
        <v>0</v>
      </c>
      <c r="G40" s="5">
        <f>+E40*3</f>
        <v>0</v>
      </c>
      <c r="H40" s="27">
        <v>0</v>
      </c>
    </row>
    <row r="41" spans="1:13" ht="20.100000000000001" customHeight="1">
      <c r="A41" s="28"/>
      <c r="B41" s="15" t="s">
        <v>578</v>
      </c>
      <c r="C41" s="9" t="s">
        <v>579</v>
      </c>
      <c r="D41" s="6">
        <v>1031</v>
      </c>
      <c r="E41" s="5">
        <f>+H41/4</f>
        <v>0</v>
      </c>
      <c r="F41" s="5">
        <f>+E41*2</f>
        <v>0</v>
      </c>
      <c r="G41" s="5">
        <f>+E41*3</f>
        <v>0</v>
      </c>
      <c r="H41" s="27">
        <v>0</v>
      </c>
    </row>
    <row r="42" spans="1:13" ht="20.100000000000001" customHeight="1">
      <c r="A42" s="28"/>
      <c r="B42" s="1301"/>
      <c r="C42" s="76" t="s">
        <v>580</v>
      </c>
      <c r="D42" s="1302">
        <v>1032</v>
      </c>
      <c r="E42" s="1294">
        <f>SUM(E44:E47)</f>
        <v>2</v>
      </c>
      <c r="F42" s="1294">
        <f>SUM(F44:F47)</f>
        <v>4</v>
      </c>
      <c r="G42" s="1294">
        <f>SUM(G44:G47)</f>
        <v>6</v>
      </c>
      <c r="H42" s="1295">
        <f>SUM(H44:H47)</f>
        <v>6</v>
      </c>
    </row>
    <row r="43" spans="1:13" ht="16.95" customHeight="1">
      <c r="A43" s="28"/>
      <c r="B43" s="1301"/>
      <c r="C43" s="76" t="s">
        <v>581</v>
      </c>
      <c r="D43" s="1302"/>
      <c r="E43" s="1294"/>
      <c r="F43" s="1294"/>
      <c r="G43" s="1294"/>
      <c r="H43" s="1295"/>
    </row>
    <row r="44" spans="1:13" ht="27.75" customHeight="1">
      <c r="A44" s="28"/>
      <c r="B44" s="15" t="s">
        <v>582</v>
      </c>
      <c r="C44" s="9" t="s">
        <v>583</v>
      </c>
      <c r="D44" s="6">
        <v>1033</v>
      </c>
      <c r="E44" s="5">
        <v>0</v>
      </c>
      <c r="F44" s="5">
        <v>0</v>
      </c>
      <c r="G44" s="5">
        <v>0</v>
      </c>
      <c r="H44" s="27">
        <v>0</v>
      </c>
    </row>
    <row r="45" spans="1:13" ht="20.100000000000001" customHeight="1">
      <c r="A45" s="28"/>
      <c r="B45" s="15">
        <v>562</v>
      </c>
      <c r="C45" s="9" t="s">
        <v>584</v>
      </c>
      <c r="D45" s="6">
        <v>1034</v>
      </c>
      <c r="E45" s="5">
        <v>2</v>
      </c>
      <c r="F45" s="5">
        <v>4</v>
      </c>
      <c r="G45" s="5">
        <v>6</v>
      </c>
      <c r="H45" s="27">
        <v>6</v>
      </c>
    </row>
    <row r="46" spans="1:13" ht="20.100000000000001" customHeight="1">
      <c r="A46" s="28"/>
      <c r="B46" s="15" t="s">
        <v>117</v>
      </c>
      <c r="C46" s="9" t="s">
        <v>585</v>
      </c>
      <c r="D46" s="6">
        <v>1035</v>
      </c>
      <c r="E46" s="5">
        <f t="shared" ref="E46:E49" si="4">+H46/4</f>
        <v>0</v>
      </c>
      <c r="F46" s="5">
        <f t="shared" ref="F46:F49" si="5">+E46*2</f>
        <v>0</v>
      </c>
      <c r="G46" s="5">
        <v>0</v>
      </c>
      <c r="H46" s="27">
        <v>0</v>
      </c>
    </row>
    <row r="47" spans="1:13" ht="20.100000000000001" customHeight="1">
      <c r="A47" s="28"/>
      <c r="B47" s="15" t="s">
        <v>586</v>
      </c>
      <c r="C47" s="9" t="s">
        <v>587</v>
      </c>
      <c r="D47" s="6">
        <v>1036</v>
      </c>
      <c r="E47" s="5">
        <v>0</v>
      </c>
      <c r="F47" s="5">
        <v>0</v>
      </c>
      <c r="G47" s="5">
        <v>0</v>
      </c>
      <c r="H47" s="27">
        <v>0</v>
      </c>
    </row>
    <row r="48" spans="1:13" ht="20.100000000000001" customHeight="1">
      <c r="A48" s="28"/>
      <c r="B48" s="1152"/>
      <c r="C48" s="76" t="s">
        <v>588</v>
      </c>
      <c r="D48" s="1153">
        <v>1037</v>
      </c>
      <c r="E48" s="1150">
        <f>+E36-E42</f>
        <v>1880</v>
      </c>
      <c r="F48" s="1150">
        <f>+F36-F42</f>
        <v>3760</v>
      </c>
      <c r="G48" s="1150">
        <f>+G36-G42</f>
        <v>5640</v>
      </c>
      <c r="H48" s="1151">
        <f>+IF(H36-H42&gt;=0,H36-H42,"0")</f>
        <v>7524</v>
      </c>
      <c r="L48" s="1119"/>
    </row>
    <row r="49" spans="1:15" ht="20.100000000000001" customHeight="1">
      <c r="A49" s="28"/>
      <c r="B49" s="1152"/>
      <c r="C49" s="76" t="s">
        <v>589</v>
      </c>
      <c r="D49" s="1153">
        <v>1038</v>
      </c>
      <c r="E49" s="1150">
        <f t="shared" si="4"/>
        <v>0</v>
      </c>
      <c r="F49" s="1150">
        <f t="shared" si="5"/>
        <v>0</v>
      </c>
      <c r="G49" s="1150">
        <f t="shared" ref="G49" si="6">+E49*3</f>
        <v>0</v>
      </c>
      <c r="H49" s="1151">
        <v>0</v>
      </c>
    </row>
    <row r="50" spans="1:15" ht="28.5" customHeight="1">
      <c r="A50" s="28"/>
      <c r="B50" s="15" t="s">
        <v>590</v>
      </c>
      <c r="C50" s="7" t="s">
        <v>591</v>
      </c>
      <c r="D50" s="6">
        <v>1039</v>
      </c>
      <c r="E50" s="5">
        <v>0</v>
      </c>
      <c r="F50" s="5">
        <v>0</v>
      </c>
      <c r="G50" s="5">
        <v>0</v>
      </c>
      <c r="H50" s="27">
        <v>0</v>
      </c>
    </row>
    <row r="51" spans="1:15" ht="30" customHeight="1">
      <c r="A51" s="28"/>
      <c r="B51" s="15" t="s">
        <v>592</v>
      </c>
      <c r="C51" s="7" t="s">
        <v>593</v>
      </c>
      <c r="D51" s="6">
        <v>1040</v>
      </c>
      <c r="E51" s="5">
        <v>0</v>
      </c>
      <c r="F51" s="5">
        <v>0</v>
      </c>
      <c r="G51" s="5">
        <v>0</v>
      </c>
      <c r="H51" s="27">
        <v>0</v>
      </c>
    </row>
    <row r="52" spans="1:15" ht="20.100000000000001" customHeight="1">
      <c r="A52" s="28"/>
      <c r="B52" s="15">
        <v>67</v>
      </c>
      <c r="C52" s="7" t="s">
        <v>594</v>
      </c>
      <c r="D52" s="6">
        <v>1041</v>
      </c>
      <c r="E52" s="5">
        <v>5236</v>
      </c>
      <c r="F52" s="5">
        <v>10472</v>
      </c>
      <c r="G52" s="5">
        <v>15708</v>
      </c>
      <c r="H52" s="27">
        <v>20945</v>
      </c>
      <c r="L52" s="1119"/>
    </row>
    <row r="53" spans="1:15" ht="20.100000000000001" customHeight="1">
      <c r="A53" s="28"/>
      <c r="B53" s="15">
        <v>57</v>
      </c>
      <c r="C53" s="7" t="s">
        <v>595</v>
      </c>
      <c r="D53" s="6">
        <v>1042</v>
      </c>
      <c r="E53" s="5">
        <v>114</v>
      </c>
      <c r="F53" s="5">
        <v>228</v>
      </c>
      <c r="G53" s="5">
        <v>342</v>
      </c>
      <c r="H53" s="27">
        <v>457</v>
      </c>
      <c r="J53" s="1131"/>
      <c r="K53" s="1131"/>
      <c r="L53" s="1131"/>
    </row>
    <row r="54" spans="1:15" ht="20.100000000000001" customHeight="1">
      <c r="A54" s="28"/>
      <c r="B54" s="1301"/>
      <c r="C54" s="76" t="s">
        <v>596</v>
      </c>
      <c r="D54" s="1302">
        <v>1043</v>
      </c>
      <c r="E54" s="1294">
        <f>+E9+E36+E50+E52</f>
        <v>103989</v>
      </c>
      <c r="F54" s="1294">
        <f t="shared" ref="F54:G54" si="7">+F9+F36+F50+F52</f>
        <v>207978</v>
      </c>
      <c r="G54" s="1294">
        <f t="shared" si="7"/>
        <v>311967</v>
      </c>
      <c r="H54" s="1295">
        <f>+H9+H36+H50+H52</f>
        <v>415963</v>
      </c>
      <c r="J54" s="1132"/>
      <c r="K54" s="1132"/>
      <c r="L54" s="1133"/>
      <c r="M54" s="1133"/>
      <c r="N54" s="1133"/>
      <c r="O54" s="1133"/>
    </row>
    <row r="55" spans="1:15" ht="12" customHeight="1">
      <c r="A55" s="28"/>
      <c r="B55" s="1301"/>
      <c r="C55" s="76" t="s">
        <v>597</v>
      </c>
      <c r="D55" s="1302"/>
      <c r="E55" s="1294"/>
      <c r="F55" s="1294"/>
      <c r="G55" s="1294"/>
      <c r="H55" s="1295"/>
      <c r="I55" s="1159"/>
      <c r="J55" s="1132"/>
      <c r="K55" s="1132"/>
      <c r="L55" s="1133"/>
      <c r="M55" s="1133"/>
      <c r="N55" s="1133"/>
      <c r="O55" s="1133"/>
    </row>
    <row r="56" spans="1:15" ht="20.100000000000001" customHeight="1">
      <c r="A56" s="28"/>
      <c r="B56" s="1301"/>
      <c r="C56" s="76" t="s">
        <v>598</v>
      </c>
      <c r="D56" s="1302">
        <v>1044</v>
      </c>
      <c r="E56" s="1294">
        <f>+E22+E42+E51+E53</f>
        <v>103989</v>
      </c>
      <c r="F56" s="1294">
        <f>+F22+F42+F51+F53</f>
        <v>207978</v>
      </c>
      <c r="G56" s="1294">
        <f>+G22+G42+G51+G53</f>
        <v>311967</v>
      </c>
      <c r="H56" s="1295">
        <f>+H22+H42+H51+H53</f>
        <v>415963</v>
      </c>
    </row>
    <row r="57" spans="1:15" ht="13.5" customHeight="1">
      <c r="A57" s="28"/>
      <c r="B57" s="1301"/>
      <c r="C57" s="76" t="s">
        <v>599</v>
      </c>
      <c r="D57" s="1302"/>
      <c r="E57" s="1294"/>
      <c r="F57" s="1294"/>
      <c r="G57" s="1294"/>
      <c r="H57" s="1295"/>
      <c r="L57" s="1119"/>
    </row>
    <row r="58" spans="1:15" ht="25.95" customHeight="1">
      <c r="A58" s="28"/>
      <c r="B58" s="1152"/>
      <c r="C58" s="76" t="s">
        <v>600</v>
      </c>
      <c r="D58" s="1153">
        <v>1045</v>
      </c>
      <c r="E58" s="1150">
        <f>+IF(E54-E56&gt;=0,E54-E56,"0")</f>
        <v>0</v>
      </c>
      <c r="F58" s="1150">
        <f t="shared" ref="F58" si="8">+IF(F54-F56&gt;=0,F54-F56,"0")</f>
        <v>0</v>
      </c>
      <c r="G58" s="1150">
        <f>+IF(G54-G56&gt;=0,G54-G56,"0")</f>
        <v>0</v>
      </c>
      <c r="H58" s="1151">
        <f>+IF(H54-H56&gt;=0,H54-H56,"0")</f>
        <v>0</v>
      </c>
    </row>
    <row r="59" spans="1:15" ht="20.100000000000001" customHeight="1">
      <c r="A59" s="28"/>
      <c r="B59" s="1152"/>
      <c r="C59" s="76" t="s">
        <v>601</v>
      </c>
      <c r="D59" s="1153">
        <v>1046</v>
      </c>
      <c r="E59" s="1150">
        <f>+E56-E54</f>
        <v>0</v>
      </c>
      <c r="F59" s="1150">
        <f>+F56-F54</f>
        <v>0</v>
      </c>
      <c r="G59" s="1150">
        <f>+G56-G54</f>
        <v>0</v>
      </c>
      <c r="H59" s="1151">
        <f>+H54-H56</f>
        <v>0</v>
      </c>
      <c r="J59" s="1134"/>
    </row>
    <row r="60" spans="1:15" ht="41.25" customHeight="1">
      <c r="A60" s="28"/>
      <c r="B60" s="15" t="s">
        <v>118</v>
      </c>
      <c r="C60" s="7" t="s">
        <v>602</v>
      </c>
      <c r="D60" s="6">
        <v>1047</v>
      </c>
      <c r="E60" s="5">
        <v>0</v>
      </c>
      <c r="F60" s="5">
        <v>0</v>
      </c>
      <c r="G60" s="5">
        <v>0</v>
      </c>
      <c r="H60" s="27">
        <v>0</v>
      </c>
    </row>
    <row r="61" spans="1:15" ht="42" customHeight="1">
      <c r="A61" s="28"/>
      <c r="B61" s="15" t="s">
        <v>603</v>
      </c>
      <c r="C61" s="7" t="s">
        <v>604</v>
      </c>
      <c r="D61" s="6">
        <v>1048</v>
      </c>
      <c r="E61" s="5">
        <v>0</v>
      </c>
      <c r="F61" s="5">
        <v>0</v>
      </c>
      <c r="G61" s="5">
        <v>0</v>
      </c>
      <c r="H61" s="27">
        <v>0</v>
      </c>
    </row>
    <row r="62" spans="1:15" ht="20.100000000000001" customHeight="1">
      <c r="A62" s="28"/>
      <c r="B62" s="1301"/>
      <c r="C62" s="76" t="s">
        <v>605</v>
      </c>
      <c r="D62" s="1302">
        <v>1049</v>
      </c>
      <c r="E62" s="1294">
        <f>+H62/4</f>
        <v>0</v>
      </c>
      <c r="F62" s="1294">
        <f>+E62*2</f>
        <v>0</v>
      </c>
      <c r="G62" s="1294">
        <f>+E62*3</f>
        <v>0</v>
      </c>
      <c r="H62" s="1295">
        <f>+IF(H58-H59+H60-H61&gt;=0,H58-H59+H60-H61,"0")</f>
        <v>0</v>
      </c>
    </row>
    <row r="63" spans="1:15" ht="13.95" customHeight="1">
      <c r="A63" s="28"/>
      <c r="B63" s="1301"/>
      <c r="C63" s="76" t="s">
        <v>606</v>
      </c>
      <c r="D63" s="1302"/>
      <c r="E63" s="1294"/>
      <c r="F63" s="1294"/>
      <c r="G63" s="1294"/>
      <c r="H63" s="1295"/>
    </row>
    <row r="64" spans="1:15" ht="20.100000000000001" customHeight="1">
      <c r="A64" s="28"/>
      <c r="B64" s="1301"/>
      <c r="C64" s="76" t="s">
        <v>607</v>
      </c>
      <c r="D64" s="1302">
        <v>1050</v>
      </c>
      <c r="E64" s="1294">
        <f>+H64/4</f>
        <v>0</v>
      </c>
      <c r="F64" s="1294">
        <f>+E64*2</f>
        <v>0</v>
      </c>
      <c r="G64" s="1294">
        <f>+E64*3</f>
        <v>0</v>
      </c>
      <c r="H64" s="1295">
        <v>0</v>
      </c>
    </row>
    <row r="65" spans="1:8" ht="15" customHeight="1">
      <c r="A65" s="28"/>
      <c r="B65" s="1301"/>
      <c r="C65" s="76" t="s">
        <v>608</v>
      </c>
      <c r="D65" s="1302"/>
      <c r="E65" s="1294"/>
      <c r="F65" s="1294"/>
      <c r="G65" s="1294"/>
      <c r="H65" s="1295"/>
    </row>
    <row r="66" spans="1:8" ht="20.100000000000001" customHeight="1">
      <c r="A66" s="28"/>
      <c r="B66" s="15"/>
      <c r="C66" s="7" t="s">
        <v>609</v>
      </c>
      <c r="D66" s="6"/>
      <c r="E66" s="5">
        <v>0</v>
      </c>
      <c r="F66" s="5">
        <v>0</v>
      </c>
      <c r="G66" s="5">
        <v>0</v>
      </c>
      <c r="H66" s="27">
        <v>0</v>
      </c>
    </row>
    <row r="67" spans="1:8" ht="20.100000000000001" customHeight="1">
      <c r="A67" s="28"/>
      <c r="B67" s="15">
        <v>721</v>
      </c>
      <c r="C67" s="9" t="s">
        <v>610</v>
      </c>
      <c r="D67" s="6">
        <v>1051</v>
      </c>
      <c r="E67" s="5">
        <v>0</v>
      </c>
      <c r="F67" s="5">
        <v>0</v>
      </c>
      <c r="G67" s="5">
        <v>0</v>
      </c>
      <c r="H67" s="27">
        <v>0</v>
      </c>
    </row>
    <row r="68" spans="1:8" ht="20.100000000000001" customHeight="1">
      <c r="A68" s="28"/>
      <c r="B68" s="15" t="s">
        <v>625</v>
      </c>
      <c r="C68" s="9" t="s">
        <v>611</v>
      </c>
      <c r="D68" s="6">
        <v>1052</v>
      </c>
      <c r="E68" s="5">
        <v>0</v>
      </c>
      <c r="F68" s="5">
        <v>0</v>
      </c>
      <c r="G68" s="5">
        <v>0</v>
      </c>
      <c r="H68" s="27">
        <v>0</v>
      </c>
    </row>
    <row r="69" spans="1:8" ht="20.100000000000001" customHeight="1">
      <c r="A69" s="28"/>
      <c r="B69" s="15" t="s">
        <v>626</v>
      </c>
      <c r="C69" s="9" t="s">
        <v>612</v>
      </c>
      <c r="D69" s="6">
        <v>1053</v>
      </c>
      <c r="E69" s="5">
        <v>0</v>
      </c>
      <c r="F69" s="5">
        <v>0</v>
      </c>
      <c r="G69" s="5">
        <v>0</v>
      </c>
      <c r="H69" s="27">
        <v>0</v>
      </c>
    </row>
    <row r="70" spans="1:8" ht="20.100000000000001" customHeight="1">
      <c r="A70" s="28"/>
      <c r="B70" s="15">
        <v>723</v>
      </c>
      <c r="C70" s="7" t="s">
        <v>613</v>
      </c>
      <c r="D70" s="6">
        <v>1054</v>
      </c>
      <c r="E70" s="5">
        <v>0</v>
      </c>
      <c r="F70" s="5">
        <v>0</v>
      </c>
      <c r="G70" s="5">
        <v>0</v>
      </c>
      <c r="H70" s="27">
        <v>0</v>
      </c>
    </row>
    <row r="71" spans="1:8" ht="20.100000000000001" customHeight="1">
      <c r="A71" s="28"/>
      <c r="B71" s="1301"/>
      <c r="C71" s="76" t="s">
        <v>614</v>
      </c>
      <c r="D71" s="1302">
        <v>1055</v>
      </c>
      <c r="E71" s="1294">
        <f>+IF(E62-E64-E67-E68+E69-E70&gt;=0,E62-E64-E67-E68+E69-E70,"0")</f>
        <v>0</v>
      </c>
      <c r="F71" s="1294">
        <f>+IF(F62-F64-F67-F68+F69-F70&gt;=0,F62-F64-F67-F68+F69-F70,"0")</f>
        <v>0</v>
      </c>
      <c r="G71" s="1294">
        <f>+IF(G62-G64-G67-G68+G69-G70&gt;=0,G62-G64-G67-G68+G69-G70,"0")</f>
        <v>0</v>
      </c>
      <c r="H71" s="1295">
        <f>+IF(H62-H64-H67-H68+H69-H70&gt;=0,H62-H64-H67-H68+H69-H70,"0")</f>
        <v>0</v>
      </c>
    </row>
    <row r="72" spans="1:8" ht="14.4" customHeight="1">
      <c r="A72" s="28"/>
      <c r="B72" s="1301"/>
      <c r="C72" s="76" t="s">
        <v>615</v>
      </c>
      <c r="D72" s="1302"/>
      <c r="E72" s="1294"/>
      <c r="F72" s="1294"/>
      <c r="G72" s="1294"/>
      <c r="H72" s="1295"/>
    </row>
    <row r="73" spans="1:8" ht="20.100000000000001" customHeight="1">
      <c r="A73" s="28"/>
      <c r="B73" s="1301"/>
      <c r="C73" s="76" t="s">
        <v>616</v>
      </c>
      <c r="D73" s="1302">
        <v>1056</v>
      </c>
      <c r="E73" s="1294">
        <v>0</v>
      </c>
      <c r="F73" s="1294">
        <v>0</v>
      </c>
      <c r="G73" s="1294">
        <v>0</v>
      </c>
      <c r="H73" s="1295">
        <v>0</v>
      </c>
    </row>
    <row r="74" spans="1:8" ht="12" customHeight="1">
      <c r="A74" s="28"/>
      <c r="B74" s="1301"/>
      <c r="C74" s="76" t="s">
        <v>617</v>
      </c>
      <c r="D74" s="1302"/>
      <c r="E74" s="1294"/>
      <c r="F74" s="1294"/>
      <c r="G74" s="1294"/>
      <c r="H74" s="1295"/>
    </row>
    <row r="75" spans="1:8" ht="20.100000000000001" customHeight="1">
      <c r="A75" s="28"/>
      <c r="B75" s="15"/>
      <c r="C75" s="9" t="s">
        <v>618</v>
      </c>
      <c r="D75" s="6">
        <v>1057</v>
      </c>
      <c r="E75" s="5">
        <v>0</v>
      </c>
      <c r="F75" s="5">
        <v>0</v>
      </c>
      <c r="G75" s="5">
        <v>0</v>
      </c>
      <c r="H75" s="27">
        <v>0</v>
      </c>
    </row>
    <row r="76" spans="1:8" ht="20.100000000000001" customHeight="1">
      <c r="A76" s="28"/>
      <c r="B76" s="15"/>
      <c r="C76" s="9" t="s">
        <v>761</v>
      </c>
      <c r="D76" s="6">
        <v>1058</v>
      </c>
      <c r="E76" s="5">
        <v>0</v>
      </c>
      <c r="F76" s="5">
        <v>0</v>
      </c>
      <c r="G76" s="5">
        <v>0</v>
      </c>
      <c r="H76" s="27">
        <v>0</v>
      </c>
    </row>
    <row r="77" spans="1:8" ht="20.100000000000001" customHeight="1">
      <c r="A77" s="28"/>
      <c r="B77" s="15"/>
      <c r="C77" s="9" t="s">
        <v>619</v>
      </c>
      <c r="D77" s="6">
        <v>1059</v>
      </c>
      <c r="E77" s="5">
        <v>0</v>
      </c>
      <c r="F77" s="5">
        <v>0</v>
      </c>
      <c r="G77" s="5">
        <v>0</v>
      </c>
      <c r="H77" s="27">
        <v>0</v>
      </c>
    </row>
    <row r="78" spans="1:8" ht="20.100000000000001" customHeight="1">
      <c r="A78" s="28"/>
      <c r="B78" s="15"/>
      <c r="C78" s="9" t="s">
        <v>620</v>
      </c>
      <c r="D78" s="6">
        <v>1060</v>
      </c>
      <c r="E78" s="5">
        <v>0</v>
      </c>
      <c r="F78" s="5">
        <v>0</v>
      </c>
      <c r="G78" s="5">
        <v>0</v>
      </c>
      <c r="H78" s="27">
        <v>0</v>
      </c>
    </row>
    <row r="79" spans="1:8" ht="20.100000000000001" customHeight="1">
      <c r="A79" s="28"/>
      <c r="B79" s="15"/>
      <c r="C79" s="9" t="s">
        <v>621</v>
      </c>
      <c r="D79" s="6"/>
      <c r="E79" s="5"/>
      <c r="F79" s="5"/>
      <c r="G79" s="5"/>
      <c r="H79" s="27"/>
    </row>
    <row r="80" spans="1:8" ht="20.100000000000001" customHeight="1">
      <c r="A80" s="28"/>
      <c r="B80" s="15"/>
      <c r="C80" s="9" t="s">
        <v>622</v>
      </c>
      <c r="D80" s="6">
        <v>1061</v>
      </c>
      <c r="E80" s="5">
        <v>0</v>
      </c>
      <c r="F80" s="5">
        <v>0</v>
      </c>
      <c r="G80" s="5">
        <v>0</v>
      </c>
      <c r="H80" s="27">
        <v>0</v>
      </c>
    </row>
    <row r="81" spans="1:26" ht="20.100000000000001" customHeight="1" thickBot="1">
      <c r="A81" s="28"/>
      <c r="B81" s="14"/>
      <c r="C81" s="19" t="s">
        <v>623</v>
      </c>
      <c r="D81" s="11">
        <v>1062</v>
      </c>
      <c r="E81" s="467">
        <v>0</v>
      </c>
      <c r="F81" s="467">
        <v>0</v>
      </c>
      <c r="G81" s="467">
        <v>0</v>
      </c>
      <c r="H81" s="468">
        <v>0</v>
      </c>
    </row>
    <row r="82" spans="1:26" s="1166" customFormat="1">
      <c r="E82" s="1165"/>
      <c r="F82" s="1165"/>
      <c r="G82" s="1165"/>
      <c r="H82" s="1165"/>
      <c r="I82" s="1167"/>
      <c r="J82" s="1168"/>
      <c r="K82" s="1168"/>
      <c r="L82" s="1169"/>
      <c r="M82" s="1169"/>
      <c r="N82" s="1170"/>
      <c r="O82" s="1169"/>
      <c r="P82" s="1171"/>
      <c r="Q82" s="1171"/>
      <c r="R82" s="1171"/>
      <c r="S82" s="1171"/>
      <c r="T82" s="1171"/>
      <c r="U82" s="1171"/>
      <c r="V82" s="1171"/>
      <c r="W82" s="1171"/>
      <c r="X82" s="1171"/>
      <c r="Y82" s="1171"/>
      <c r="Z82" s="1171"/>
    </row>
    <row r="87" spans="1:26" s="28" customFormat="1">
      <c r="E87" s="74"/>
      <c r="F87" s="74"/>
      <c r="G87" s="74"/>
      <c r="H87" s="74"/>
      <c r="I87" s="878"/>
      <c r="J87" s="1135"/>
      <c r="K87" s="1135"/>
      <c r="L87" s="1136"/>
      <c r="M87" s="1136"/>
      <c r="N87" s="1137"/>
      <c r="O87" s="1138"/>
      <c r="P87" s="663"/>
      <c r="Q87" s="663"/>
      <c r="R87" s="663"/>
      <c r="S87" s="663"/>
      <c r="T87" s="663"/>
      <c r="U87" s="663"/>
      <c r="V87" s="663"/>
      <c r="W87" s="663"/>
      <c r="X87" s="663"/>
      <c r="Y87" s="663"/>
      <c r="Z87" s="663"/>
    </row>
    <row r="88" spans="1:26" s="28" customFormat="1">
      <c r="E88" s="74"/>
      <c r="F88" s="74"/>
      <c r="G88" s="74"/>
      <c r="H88" s="74"/>
      <c r="I88" s="878"/>
      <c r="J88" s="1135"/>
      <c r="K88" s="1135"/>
      <c r="L88" s="1136"/>
      <c r="M88" s="1136"/>
      <c r="N88" s="1137"/>
      <c r="O88" s="1138"/>
      <c r="P88" s="663"/>
      <c r="Q88" s="663"/>
      <c r="R88" s="663"/>
      <c r="S88" s="663"/>
      <c r="T88" s="663"/>
      <c r="U88" s="663"/>
      <c r="V88" s="663"/>
      <c r="W88" s="663"/>
      <c r="X88" s="663"/>
      <c r="Y88" s="663"/>
      <c r="Z88" s="663"/>
    </row>
    <row r="89" spans="1:26" s="28" customFormat="1">
      <c r="E89" s="74"/>
      <c r="F89" s="74"/>
      <c r="G89" s="74"/>
      <c r="H89" s="74"/>
      <c r="I89" s="878"/>
      <c r="J89" s="1135"/>
      <c r="K89" s="1135"/>
      <c r="L89" s="1136"/>
      <c r="M89" s="1136"/>
      <c r="N89" s="1137"/>
      <c r="O89" s="1138"/>
      <c r="P89" s="663"/>
      <c r="Q89" s="663"/>
      <c r="R89" s="663"/>
      <c r="S89" s="663"/>
      <c r="T89" s="663"/>
      <c r="U89" s="663"/>
      <c r="V89" s="663"/>
      <c r="W89" s="663"/>
      <c r="X89" s="663"/>
      <c r="Y89" s="663"/>
      <c r="Z89" s="663"/>
    </row>
    <row r="90" spans="1:26" s="28" customFormat="1">
      <c r="E90" s="74"/>
      <c r="F90" s="74"/>
      <c r="G90" s="74"/>
      <c r="H90" s="74"/>
      <c r="I90" s="878"/>
      <c r="J90" s="1135"/>
      <c r="K90" s="1135"/>
      <c r="L90" s="1136"/>
      <c r="M90" s="1136"/>
      <c r="N90" s="1137"/>
      <c r="O90" s="1138"/>
      <c r="P90" s="663"/>
      <c r="Q90" s="663"/>
      <c r="R90" s="663"/>
      <c r="S90" s="663"/>
      <c r="T90" s="663"/>
      <c r="U90" s="663"/>
      <c r="V90" s="663"/>
      <c r="W90" s="663"/>
      <c r="X90" s="663"/>
      <c r="Y90" s="663"/>
      <c r="Z90" s="663"/>
    </row>
    <row r="91" spans="1:26" s="28" customFormat="1">
      <c r="E91" s="74"/>
      <c r="F91" s="74"/>
      <c r="G91" s="74"/>
      <c r="H91" s="74"/>
      <c r="I91" s="878"/>
      <c r="J91" s="1135"/>
      <c r="K91" s="1135"/>
      <c r="L91" s="1136"/>
      <c r="M91" s="1136"/>
      <c r="N91" s="1137"/>
      <c r="O91" s="1138"/>
      <c r="P91" s="663"/>
      <c r="Q91" s="663"/>
      <c r="R91" s="663"/>
      <c r="S91" s="663"/>
      <c r="T91" s="663"/>
      <c r="U91" s="663"/>
      <c r="V91" s="663"/>
      <c r="W91" s="663"/>
      <c r="X91" s="663"/>
      <c r="Y91" s="663"/>
      <c r="Z91" s="663"/>
    </row>
    <row r="92" spans="1:26" s="28" customFormat="1">
      <c r="E92" s="74"/>
      <c r="F92" s="74"/>
      <c r="G92" s="74"/>
      <c r="H92" s="74"/>
      <c r="I92" s="878"/>
      <c r="J92" s="1135"/>
      <c r="K92" s="1135"/>
      <c r="L92" s="1136"/>
      <c r="M92" s="1136"/>
      <c r="N92" s="1137"/>
      <c r="O92" s="1138"/>
      <c r="P92" s="663"/>
      <c r="Q92" s="663"/>
      <c r="R92" s="663"/>
      <c r="S92" s="663"/>
      <c r="T92" s="663"/>
      <c r="U92" s="663"/>
      <c r="V92" s="663"/>
      <c r="W92" s="663"/>
      <c r="X92" s="663"/>
      <c r="Y92" s="663"/>
      <c r="Z92" s="663"/>
    </row>
    <row r="93" spans="1:26" s="28" customFormat="1">
      <c r="E93" s="74"/>
      <c r="F93" s="74"/>
      <c r="G93" s="74"/>
      <c r="H93" s="74"/>
      <c r="I93" s="878"/>
      <c r="J93" s="1135"/>
      <c r="K93" s="1135"/>
      <c r="L93" s="1136"/>
      <c r="M93" s="1136"/>
      <c r="N93" s="1137"/>
      <c r="O93" s="1138"/>
      <c r="P93" s="663"/>
      <c r="Q93" s="663"/>
      <c r="R93" s="663"/>
      <c r="S93" s="663"/>
      <c r="T93" s="663"/>
      <c r="U93" s="663"/>
      <c r="V93" s="663"/>
      <c r="W93" s="663"/>
      <c r="X93" s="663"/>
      <c r="Y93" s="663"/>
      <c r="Z93" s="663"/>
    </row>
    <row r="94" spans="1:26" s="28" customFormat="1">
      <c r="E94" s="74"/>
      <c r="F94" s="74"/>
      <c r="G94" s="74"/>
      <c r="H94" s="74"/>
      <c r="I94" s="878"/>
      <c r="J94" s="1135"/>
      <c r="K94" s="1135"/>
      <c r="L94" s="1136"/>
      <c r="M94" s="1136"/>
      <c r="N94" s="1137"/>
      <c r="O94" s="1138"/>
      <c r="P94" s="663"/>
      <c r="Q94" s="663"/>
      <c r="R94" s="663"/>
      <c r="S94" s="663"/>
      <c r="T94" s="663"/>
      <c r="U94" s="663"/>
      <c r="V94" s="663"/>
      <c r="W94" s="663"/>
      <c r="X94" s="663"/>
      <c r="Y94" s="663"/>
      <c r="Z94" s="663"/>
    </row>
    <row r="95" spans="1:26" s="28" customFormat="1">
      <c r="E95" s="74"/>
      <c r="F95" s="74"/>
      <c r="G95" s="74"/>
      <c r="H95" s="74"/>
      <c r="I95" s="878"/>
      <c r="J95" s="1135"/>
      <c r="K95" s="1135"/>
      <c r="L95" s="1136"/>
      <c r="M95" s="1136"/>
      <c r="N95" s="1137"/>
      <c r="O95" s="1138"/>
      <c r="P95" s="663"/>
      <c r="Q95" s="663"/>
      <c r="R95" s="663"/>
      <c r="S95" s="663"/>
      <c r="T95" s="663"/>
      <c r="U95" s="663"/>
      <c r="V95" s="663"/>
      <c r="W95" s="663"/>
      <c r="X95" s="663"/>
      <c r="Y95" s="663"/>
      <c r="Z95" s="663"/>
    </row>
    <row r="96" spans="1:26" s="28" customFormat="1">
      <c r="E96" s="74"/>
      <c r="F96" s="74"/>
      <c r="G96" s="74"/>
      <c r="H96" s="74"/>
      <c r="I96" s="878"/>
      <c r="J96" s="1135"/>
      <c r="K96" s="1135"/>
      <c r="L96" s="1136"/>
      <c r="M96" s="1136"/>
      <c r="N96" s="1137"/>
      <c r="O96" s="1138"/>
      <c r="P96" s="663"/>
      <c r="Q96" s="663"/>
      <c r="R96" s="663"/>
      <c r="S96" s="663"/>
      <c r="T96" s="663"/>
      <c r="U96" s="663"/>
      <c r="V96" s="663"/>
      <c r="W96" s="663"/>
      <c r="X96" s="663"/>
      <c r="Y96" s="663"/>
      <c r="Z96" s="663"/>
    </row>
    <row r="97" spans="2:26" s="28" customFormat="1">
      <c r="E97" s="74"/>
      <c r="F97" s="74"/>
      <c r="G97" s="74"/>
      <c r="H97" s="74"/>
      <c r="I97" s="878"/>
      <c r="J97" s="1135"/>
      <c r="K97" s="1135"/>
      <c r="L97" s="1136"/>
      <c r="M97" s="1136"/>
      <c r="N97" s="1137"/>
      <c r="O97" s="1138"/>
      <c r="P97" s="663"/>
      <c r="Q97" s="663"/>
      <c r="R97" s="663"/>
      <c r="S97" s="663"/>
      <c r="T97" s="663"/>
      <c r="U97" s="663"/>
      <c r="V97" s="663"/>
      <c r="W97" s="663"/>
      <c r="X97" s="663"/>
      <c r="Y97" s="663"/>
      <c r="Z97" s="663"/>
    </row>
    <row r="98" spans="2:26" s="28" customFormat="1">
      <c r="E98" s="74"/>
      <c r="F98" s="74"/>
      <c r="G98" s="74"/>
      <c r="H98" s="74"/>
      <c r="I98" s="878"/>
      <c r="J98" s="1135"/>
      <c r="K98" s="1135"/>
      <c r="L98" s="1136"/>
      <c r="M98" s="1136"/>
      <c r="N98" s="1137"/>
      <c r="O98" s="1138"/>
      <c r="P98" s="663"/>
      <c r="Q98" s="663"/>
      <c r="R98" s="663"/>
      <c r="S98" s="663"/>
      <c r="T98" s="663"/>
      <c r="U98" s="663"/>
      <c r="V98" s="663"/>
      <c r="W98" s="663"/>
      <c r="X98" s="663"/>
      <c r="Y98" s="663"/>
      <c r="Z98" s="663"/>
    </row>
    <row r="99" spans="2:26" s="28" customFormat="1">
      <c r="E99" s="74"/>
      <c r="F99" s="74"/>
      <c r="G99" s="74"/>
      <c r="H99" s="74"/>
      <c r="I99" s="878"/>
      <c r="J99" s="1135"/>
      <c r="K99" s="1135"/>
      <c r="L99" s="1136"/>
      <c r="M99" s="1136"/>
      <c r="N99" s="1137"/>
      <c r="O99" s="1138"/>
      <c r="P99" s="663"/>
      <c r="Q99" s="663"/>
      <c r="R99" s="663"/>
      <c r="S99" s="663"/>
      <c r="T99" s="663"/>
      <c r="U99" s="663"/>
      <c r="V99" s="663"/>
      <c r="W99" s="663"/>
      <c r="X99" s="663"/>
      <c r="Y99" s="663"/>
      <c r="Z99" s="663"/>
    </row>
    <row r="100" spans="2:26" s="28" customFormat="1">
      <c r="E100" s="74"/>
      <c r="F100" s="74"/>
      <c r="G100" s="74"/>
      <c r="H100" s="74"/>
      <c r="I100" s="878"/>
      <c r="J100" s="1135"/>
      <c r="K100" s="1135"/>
      <c r="L100" s="1136"/>
      <c r="M100" s="1136"/>
      <c r="N100" s="1137"/>
      <c r="O100" s="1138"/>
      <c r="P100" s="663"/>
      <c r="Q100" s="663"/>
      <c r="R100" s="663"/>
      <c r="S100" s="663"/>
      <c r="T100" s="663"/>
      <c r="U100" s="663"/>
      <c r="V100" s="663"/>
      <c r="W100" s="663"/>
      <c r="X100" s="663"/>
      <c r="Y100" s="663"/>
      <c r="Z100" s="663"/>
    </row>
    <row r="101" spans="2:26" s="28" customFormat="1">
      <c r="E101" s="74"/>
      <c r="F101" s="74"/>
      <c r="G101" s="74"/>
      <c r="H101" s="74"/>
      <c r="I101" s="878"/>
      <c r="J101" s="1135"/>
      <c r="K101" s="1135"/>
      <c r="L101" s="1136"/>
      <c r="M101" s="1136"/>
      <c r="N101" s="1137"/>
      <c r="O101" s="1138"/>
      <c r="P101" s="663"/>
      <c r="Q101" s="663"/>
      <c r="R101" s="663"/>
      <c r="S101" s="663"/>
      <c r="T101" s="663"/>
      <c r="U101" s="663"/>
      <c r="V101" s="663"/>
      <c r="W101" s="663"/>
      <c r="X101" s="663"/>
      <c r="Y101" s="663"/>
      <c r="Z101" s="663"/>
    </row>
    <row r="102" spans="2:26" s="28" customFormat="1">
      <c r="E102" s="74"/>
      <c r="F102" s="74"/>
      <c r="G102" s="74"/>
      <c r="H102" s="74"/>
      <c r="I102" s="878"/>
      <c r="J102" s="1135"/>
      <c r="K102" s="1135"/>
      <c r="L102" s="1136"/>
      <c r="M102" s="1136"/>
      <c r="N102" s="1137"/>
      <c r="O102" s="1138"/>
      <c r="P102" s="663"/>
      <c r="Q102" s="663"/>
      <c r="R102" s="663"/>
      <c r="S102" s="663"/>
      <c r="T102" s="663"/>
      <c r="U102" s="663"/>
      <c r="V102" s="663"/>
      <c r="W102" s="663"/>
      <c r="X102" s="663"/>
      <c r="Y102" s="663"/>
      <c r="Z102" s="663"/>
    </row>
    <row r="103" spans="2:26" s="28" customFormat="1">
      <c r="E103" s="74"/>
      <c r="F103" s="74"/>
      <c r="G103" s="74"/>
      <c r="H103" s="74"/>
      <c r="I103" s="878"/>
      <c r="J103" s="1135"/>
      <c r="K103" s="1135"/>
      <c r="L103" s="1136"/>
      <c r="M103" s="1136"/>
      <c r="N103" s="1137"/>
      <c r="O103" s="1138"/>
      <c r="P103" s="663"/>
      <c r="Q103" s="663"/>
      <c r="R103" s="663"/>
      <c r="S103" s="663"/>
      <c r="T103" s="663"/>
      <c r="U103" s="663"/>
      <c r="V103" s="663"/>
      <c r="W103" s="663"/>
      <c r="X103" s="663"/>
      <c r="Y103" s="663"/>
      <c r="Z103" s="663"/>
    </row>
    <row r="104" spans="2:26" s="28" customFormat="1">
      <c r="E104" s="74"/>
      <c r="F104" s="74"/>
      <c r="G104" s="74"/>
      <c r="H104" s="74"/>
      <c r="I104" s="878"/>
      <c r="J104" s="1135"/>
      <c r="K104" s="1135"/>
      <c r="L104" s="1136"/>
      <c r="M104" s="1136"/>
      <c r="N104" s="1137"/>
      <c r="O104" s="1138"/>
      <c r="P104" s="663"/>
      <c r="Q104" s="663"/>
      <c r="R104" s="663"/>
      <c r="S104" s="663"/>
      <c r="T104" s="663"/>
      <c r="U104" s="663"/>
      <c r="V104" s="663"/>
      <c r="W104" s="663"/>
      <c r="X104" s="663"/>
      <c r="Y104" s="663"/>
      <c r="Z104" s="663"/>
    </row>
    <row r="105" spans="2:26" s="28" customFormat="1">
      <c r="E105" s="74"/>
      <c r="F105" s="74"/>
      <c r="G105" s="74"/>
      <c r="H105" s="74"/>
      <c r="I105" s="878"/>
      <c r="J105" s="1135"/>
      <c r="K105" s="1135"/>
      <c r="L105" s="1136"/>
      <c r="M105" s="1136"/>
      <c r="N105" s="1137"/>
      <c r="O105" s="1138"/>
      <c r="P105" s="663"/>
      <c r="Q105" s="663"/>
      <c r="R105" s="663"/>
      <c r="S105" s="663"/>
      <c r="T105" s="663"/>
      <c r="U105" s="663"/>
      <c r="V105" s="663"/>
      <c r="W105" s="663"/>
      <c r="X105" s="663"/>
      <c r="Y105" s="663"/>
      <c r="Z105" s="663"/>
    </row>
    <row r="106" spans="2:26" s="28" customFormat="1">
      <c r="E106" s="74"/>
      <c r="F106" s="74"/>
      <c r="G106" s="74"/>
      <c r="H106" s="74"/>
      <c r="I106" s="878"/>
      <c r="J106" s="1135"/>
      <c r="K106" s="1135"/>
      <c r="L106" s="1136"/>
      <c r="M106" s="1136"/>
      <c r="N106" s="1137"/>
      <c r="O106" s="1138"/>
      <c r="P106" s="663"/>
      <c r="Q106" s="663"/>
      <c r="R106" s="663"/>
      <c r="S106" s="663"/>
      <c r="T106" s="663"/>
      <c r="U106" s="663"/>
      <c r="V106" s="663"/>
      <c r="W106" s="663"/>
      <c r="X106" s="663"/>
      <c r="Y106" s="663"/>
      <c r="Z106" s="663"/>
    </row>
    <row r="107" spans="2:26" s="28" customFormat="1">
      <c r="E107" s="74"/>
      <c r="F107" s="74"/>
      <c r="G107" s="74"/>
      <c r="H107" s="74"/>
      <c r="I107" s="878"/>
      <c r="J107" s="1135"/>
      <c r="K107" s="1135"/>
      <c r="L107" s="1136"/>
      <c r="M107" s="1136"/>
      <c r="N107" s="1137"/>
      <c r="O107" s="1138"/>
      <c r="P107" s="663"/>
      <c r="Q107" s="663"/>
      <c r="R107" s="663"/>
      <c r="S107" s="663"/>
      <c r="T107" s="663"/>
      <c r="U107" s="663"/>
      <c r="V107" s="663"/>
      <c r="W107" s="663"/>
      <c r="X107" s="663"/>
      <c r="Y107" s="663"/>
      <c r="Z107" s="663"/>
    </row>
    <row r="108" spans="2:26" s="28" customFormat="1">
      <c r="E108" s="74"/>
      <c r="F108" s="74"/>
      <c r="G108" s="74"/>
      <c r="H108" s="74"/>
      <c r="I108" s="878"/>
      <c r="J108" s="1135"/>
      <c r="K108" s="1135"/>
      <c r="L108" s="1136"/>
      <c r="M108" s="1136"/>
      <c r="N108" s="1137"/>
      <c r="O108" s="1138"/>
      <c r="P108" s="663"/>
      <c r="Q108" s="663"/>
      <c r="R108" s="663"/>
      <c r="S108" s="663"/>
      <c r="T108" s="663"/>
      <c r="U108" s="663"/>
      <c r="V108" s="663"/>
      <c r="W108" s="663"/>
      <c r="X108" s="663"/>
      <c r="Y108" s="663"/>
      <c r="Z108" s="663"/>
    </row>
    <row r="109" spans="2:26" s="28" customFormat="1">
      <c r="E109" s="74"/>
      <c r="F109" s="74"/>
      <c r="G109" s="74"/>
      <c r="H109" s="74"/>
      <c r="I109" s="878"/>
      <c r="J109" s="1135"/>
      <c r="K109" s="1135"/>
      <c r="L109" s="1136"/>
      <c r="M109" s="1136"/>
      <c r="N109" s="1137"/>
      <c r="O109" s="1138"/>
      <c r="P109" s="663"/>
      <c r="Q109" s="663"/>
      <c r="R109" s="663"/>
      <c r="S109" s="663"/>
      <c r="T109" s="663"/>
      <c r="U109" s="663"/>
      <c r="V109" s="663"/>
      <c r="W109" s="663"/>
      <c r="X109" s="663"/>
      <c r="Y109" s="663"/>
      <c r="Z109" s="663"/>
    </row>
    <row r="110" spans="2:26" s="28" customFormat="1">
      <c r="B110" s="154"/>
      <c r="E110" s="74"/>
      <c r="F110" s="74"/>
      <c r="G110" s="74"/>
      <c r="H110" s="74"/>
      <c r="I110" s="878"/>
      <c r="J110" s="1135"/>
      <c r="K110" s="1135"/>
      <c r="L110" s="1136"/>
      <c r="M110" s="1136"/>
      <c r="N110" s="1137"/>
      <c r="O110" s="1138"/>
      <c r="P110" s="663"/>
      <c r="Q110" s="663"/>
      <c r="R110" s="663"/>
      <c r="S110" s="663"/>
      <c r="T110" s="663"/>
      <c r="U110" s="663"/>
      <c r="V110" s="663"/>
      <c r="W110" s="663"/>
      <c r="X110" s="663"/>
      <c r="Y110" s="663"/>
      <c r="Z110" s="663"/>
    </row>
    <row r="111" spans="2:26" s="28" customFormat="1">
      <c r="E111" s="74"/>
      <c r="F111" s="74"/>
      <c r="G111" s="74"/>
      <c r="H111" s="74"/>
      <c r="I111" s="878"/>
      <c r="J111" s="1135"/>
      <c r="K111" s="1135"/>
      <c r="L111" s="1136"/>
      <c r="M111" s="1136"/>
      <c r="N111" s="1137"/>
      <c r="O111" s="1138"/>
      <c r="P111" s="663"/>
      <c r="Q111" s="663"/>
      <c r="R111" s="663"/>
      <c r="S111" s="663"/>
      <c r="T111" s="663"/>
      <c r="U111" s="663"/>
      <c r="V111" s="663"/>
      <c r="W111" s="663"/>
      <c r="X111" s="663"/>
      <c r="Y111" s="663"/>
      <c r="Z111" s="663"/>
    </row>
    <row r="112" spans="2:26" s="28" customFormat="1">
      <c r="E112" s="74"/>
      <c r="F112" s="74"/>
      <c r="G112" s="74"/>
      <c r="H112" s="74"/>
      <c r="I112" s="878"/>
      <c r="J112" s="1135"/>
      <c r="K112" s="1135"/>
      <c r="L112" s="1136"/>
      <c r="M112" s="1136"/>
      <c r="N112" s="1137"/>
      <c r="O112" s="1138"/>
      <c r="P112" s="663"/>
      <c r="Q112" s="663"/>
      <c r="R112" s="663"/>
      <c r="S112" s="663"/>
      <c r="T112" s="663"/>
      <c r="U112" s="663"/>
      <c r="V112" s="663"/>
      <c r="W112" s="663"/>
      <c r="X112" s="663"/>
      <c r="Y112" s="663"/>
      <c r="Z112" s="663"/>
    </row>
    <row r="113" spans="5:26" s="28" customFormat="1">
      <c r="E113" s="74"/>
      <c r="F113" s="74"/>
      <c r="G113" s="74"/>
      <c r="H113" s="74"/>
      <c r="I113" s="878"/>
      <c r="J113" s="1135"/>
      <c r="K113" s="1135"/>
      <c r="L113" s="1136"/>
      <c r="M113" s="1136"/>
      <c r="N113" s="1137"/>
      <c r="O113" s="1138"/>
      <c r="P113" s="663"/>
      <c r="Q113" s="663"/>
      <c r="R113" s="663"/>
      <c r="S113" s="663"/>
      <c r="T113" s="663"/>
      <c r="U113" s="663"/>
      <c r="V113" s="663"/>
      <c r="W113" s="663"/>
      <c r="X113" s="663"/>
      <c r="Y113" s="663"/>
      <c r="Z113" s="663"/>
    </row>
    <row r="114" spans="5:26" s="28" customFormat="1">
      <c r="E114" s="74"/>
      <c r="F114" s="74"/>
      <c r="G114" s="74"/>
      <c r="H114" s="74"/>
      <c r="I114" s="878"/>
      <c r="J114" s="1135"/>
      <c r="K114" s="1135"/>
      <c r="L114" s="1136"/>
      <c r="M114" s="1136"/>
      <c r="N114" s="1137"/>
      <c r="O114" s="1138"/>
      <c r="P114" s="663"/>
      <c r="Q114" s="663"/>
      <c r="R114" s="663"/>
      <c r="S114" s="663"/>
      <c r="T114" s="663"/>
      <c r="U114" s="663"/>
      <c r="V114" s="663"/>
      <c r="W114" s="663"/>
      <c r="X114" s="663"/>
      <c r="Y114" s="663"/>
      <c r="Z114" s="663"/>
    </row>
    <row r="115" spans="5:26" s="28" customFormat="1">
      <c r="E115" s="74"/>
      <c r="F115" s="74"/>
      <c r="G115" s="74"/>
      <c r="H115" s="74"/>
      <c r="I115" s="878"/>
      <c r="J115" s="1135"/>
      <c r="K115" s="1135"/>
      <c r="L115" s="1136"/>
      <c r="M115" s="1136"/>
      <c r="N115" s="1137"/>
      <c r="O115" s="1138"/>
      <c r="P115" s="663"/>
      <c r="Q115" s="663"/>
      <c r="R115" s="663"/>
      <c r="S115" s="663"/>
      <c r="T115" s="663"/>
      <c r="U115" s="663"/>
      <c r="V115" s="663"/>
      <c r="W115" s="663"/>
      <c r="X115" s="663"/>
      <c r="Y115" s="663"/>
      <c r="Z115" s="663"/>
    </row>
    <row r="116" spans="5:26" s="28" customFormat="1">
      <c r="E116" s="74"/>
      <c r="F116" s="74"/>
      <c r="G116" s="74"/>
      <c r="H116" s="74"/>
      <c r="I116" s="878"/>
      <c r="J116" s="1135"/>
      <c r="K116" s="1135"/>
      <c r="L116" s="1136"/>
      <c r="M116" s="1136"/>
      <c r="N116" s="1137"/>
      <c r="O116" s="1138"/>
      <c r="P116" s="663"/>
      <c r="Q116" s="663"/>
      <c r="R116" s="663"/>
      <c r="S116" s="663"/>
      <c r="T116" s="663"/>
      <c r="U116" s="663"/>
      <c r="V116" s="663"/>
      <c r="W116" s="663"/>
      <c r="X116" s="663"/>
      <c r="Y116" s="663"/>
      <c r="Z116" s="663"/>
    </row>
    <row r="117" spans="5:26" s="28" customFormat="1">
      <c r="E117" s="74"/>
      <c r="F117" s="74"/>
      <c r="G117" s="74"/>
      <c r="H117" s="74"/>
      <c r="I117" s="878"/>
      <c r="J117" s="1135"/>
      <c r="K117" s="1135"/>
      <c r="L117" s="1136"/>
      <c r="M117" s="1136"/>
      <c r="N117" s="1137"/>
      <c r="O117" s="1138"/>
      <c r="P117" s="663"/>
      <c r="Q117" s="663"/>
      <c r="R117" s="663"/>
      <c r="S117" s="663"/>
      <c r="T117" s="663"/>
      <c r="U117" s="663"/>
      <c r="V117" s="663"/>
      <c r="W117" s="663"/>
      <c r="X117" s="663"/>
      <c r="Y117" s="663"/>
      <c r="Z117" s="663"/>
    </row>
    <row r="118" spans="5:26" s="28" customFormat="1">
      <c r="E118" s="74"/>
      <c r="F118" s="74"/>
      <c r="G118" s="74"/>
      <c r="H118" s="74"/>
      <c r="I118" s="878"/>
      <c r="J118" s="1135"/>
      <c r="K118" s="1135"/>
      <c r="L118" s="1136"/>
      <c r="M118" s="1136"/>
      <c r="N118" s="1137"/>
      <c r="O118" s="1138"/>
      <c r="P118" s="663"/>
      <c r="Q118" s="663"/>
      <c r="R118" s="663"/>
      <c r="S118" s="663"/>
      <c r="T118" s="663"/>
      <c r="U118" s="663"/>
      <c r="V118" s="663"/>
      <c r="W118" s="663"/>
      <c r="X118" s="663"/>
      <c r="Y118" s="663"/>
      <c r="Z118" s="663"/>
    </row>
    <row r="119" spans="5:26" s="28" customFormat="1">
      <c r="E119" s="74"/>
      <c r="F119" s="74"/>
      <c r="G119" s="74"/>
      <c r="H119" s="74"/>
      <c r="I119" s="878"/>
      <c r="J119" s="1135"/>
      <c r="K119" s="1135"/>
      <c r="L119" s="1136"/>
      <c r="M119" s="1136"/>
      <c r="N119" s="1137"/>
      <c r="O119" s="1138"/>
      <c r="P119" s="663"/>
      <c r="Q119" s="663"/>
      <c r="R119" s="663"/>
      <c r="S119" s="663"/>
      <c r="T119" s="663"/>
      <c r="U119" s="663"/>
      <c r="V119" s="663"/>
      <c r="W119" s="663"/>
      <c r="X119" s="663"/>
      <c r="Y119" s="663"/>
      <c r="Z119" s="663"/>
    </row>
    <row r="120" spans="5:26" s="28" customFormat="1">
      <c r="E120" s="74"/>
      <c r="F120" s="74"/>
      <c r="G120" s="74"/>
      <c r="H120" s="74"/>
      <c r="I120" s="878"/>
      <c r="J120" s="1135"/>
      <c r="K120" s="1135"/>
      <c r="L120" s="1136"/>
      <c r="M120" s="1136"/>
      <c r="N120" s="1137"/>
      <c r="O120" s="1138"/>
      <c r="P120" s="663"/>
      <c r="Q120" s="663"/>
      <c r="R120" s="663"/>
      <c r="S120" s="663"/>
      <c r="T120" s="663"/>
      <c r="U120" s="663"/>
      <c r="V120" s="663"/>
      <c r="W120" s="663"/>
      <c r="X120" s="663"/>
      <c r="Y120" s="663"/>
      <c r="Z120" s="663"/>
    </row>
    <row r="121" spans="5:26" s="28" customFormat="1">
      <c r="E121" s="74"/>
      <c r="F121" s="74"/>
      <c r="G121" s="74"/>
      <c r="H121" s="74"/>
      <c r="I121" s="878"/>
      <c r="J121" s="1135"/>
      <c r="K121" s="1135"/>
      <c r="L121" s="1136"/>
      <c r="M121" s="1136"/>
      <c r="N121" s="1137"/>
      <c r="O121" s="1138"/>
      <c r="P121" s="663"/>
      <c r="Q121" s="663"/>
      <c r="R121" s="663"/>
      <c r="S121" s="663"/>
      <c r="T121" s="663"/>
      <c r="U121" s="663"/>
      <c r="V121" s="663"/>
      <c r="W121" s="663"/>
      <c r="X121" s="663"/>
      <c r="Y121" s="663"/>
      <c r="Z121" s="663"/>
    </row>
    <row r="122" spans="5:26" s="28" customFormat="1">
      <c r="E122" s="74"/>
      <c r="F122" s="74"/>
      <c r="G122" s="74"/>
      <c r="H122" s="74"/>
      <c r="I122" s="878"/>
      <c r="J122" s="1135"/>
      <c r="K122" s="1135"/>
      <c r="L122" s="1136"/>
      <c r="M122" s="1136"/>
      <c r="N122" s="1137"/>
      <c r="O122" s="1138"/>
      <c r="P122" s="663"/>
      <c r="Q122" s="663"/>
      <c r="R122" s="663"/>
      <c r="S122" s="663"/>
      <c r="T122" s="663"/>
      <c r="U122" s="663"/>
      <c r="V122" s="663"/>
      <c r="W122" s="663"/>
      <c r="X122" s="663"/>
      <c r="Y122" s="663"/>
      <c r="Z122" s="663"/>
    </row>
    <row r="123" spans="5:26" s="28" customFormat="1">
      <c r="E123" s="74"/>
      <c r="F123" s="74"/>
      <c r="G123" s="74"/>
      <c r="H123" s="74"/>
      <c r="I123" s="878"/>
      <c r="J123" s="1135"/>
      <c r="K123" s="1135"/>
      <c r="L123" s="1136"/>
      <c r="M123" s="1136"/>
      <c r="N123" s="1137"/>
      <c r="O123" s="1138"/>
      <c r="P123" s="663"/>
      <c r="Q123" s="663"/>
      <c r="R123" s="663"/>
      <c r="S123" s="663"/>
      <c r="T123" s="663"/>
      <c r="U123" s="663"/>
      <c r="V123" s="663"/>
      <c r="W123" s="663"/>
      <c r="X123" s="663"/>
      <c r="Y123" s="663"/>
      <c r="Z123" s="663"/>
    </row>
    <row r="124" spans="5:26" s="28" customFormat="1">
      <c r="E124" s="74"/>
      <c r="F124" s="74"/>
      <c r="G124" s="74"/>
      <c r="H124" s="74"/>
      <c r="I124" s="878"/>
      <c r="J124" s="1135"/>
      <c r="K124" s="1135"/>
      <c r="L124" s="1136"/>
      <c r="M124" s="1136"/>
      <c r="N124" s="1137"/>
      <c r="O124" s="1138"/>
      <c r="P124" s="663"/>
      <c r="Q124" s="663"/>
      <c r="R124" s="663"/>
      <c r="S124" s="663"/>
      <c r="T124" s="663"/>
      <c r="U124" s="663"/>
      <c r="V124" s="663"/>
      <c r="W124" s="663"/>
      <c r="X124" s="663"/>
      <c r="Y124" s="663"/>
      <c r="Z124" s="663"/>
    </row>
    <row r="125" spans="5:26" s="28" customFormat="1">
      <c r="E125" s="74"/>
      <c r="F125" s="74"/>
      <c r="G125" s="74"/>
      <c r="H125" s="74"/>
      <c r="I125" s="878"/>
      <c r="J125" s="1135"/>
      <c r="K125" s="1135"/>
      <c r="L125" s="1136"/>
      <c r="M125" s="1136"/>
      <c r="N125" s="1137"/>
      <c r="O125" s="1138"/>
      <c r="P125" s="663"/>
      <c r="Q125" s="663"/>
      <c r="R125" s="663"/>
      <c r="S125" s="663"/>
      <c r="T125" s="663"/>
      <c r="U125" s="663"/>
      <c r="V125" s="663"/>
      <c r="W125" s="663"/>
      <c r="X125" s="663"/>
      <c r="Y125" s="663"/>
      <c r="Z125" s="663"/>
    </row>
    <row r="126" spans="5:26" s="28" customFormat="1">
      <c r="E126" s="74"/>
      <c r="F126" s="74"/>
      <c r="G126" s="74"/>
      <c r="H126" s="74"/>
      <c r="I126" s="878"/>
      <c r="J126" s="1135"/>
      <c r="K126" s="1135"/>
      <c r="L126" s="1136"/>
      <c r="M126" s="1136"/>
      <c r="N126" s="1137"/>
      <c r="O126" s="1138"/>
      <c r="P126" s="663"/>
      <c r="Q126" s="663"/>
      <c r="R126" s="663"/>
      <c r="S126" s="663"/>
      <c r="T126" s="663"/>
      <c r="U126" s="663"/>
      <c r="V126" s="663"/>
      <c r="W126" s="663"/>
      <c r="X126" s="663"/>
      <c r="Y126" s="663"/>
      <c r="Z126" s="663"/>
    </row>
    <row r="127" spans="5:26" s="28" customFormat="1">
      <c r="E127" s="74"/>
      <c r="F127" s="74"/>
      <c r="G127" s="74"/>
      <c r="H127" s="74"/>
      <c r="I127" s="878"/>
      <c r="J127" s="1135"/>
      <c r="K127" s="1135"/>
      <c r="L127" s="1136"/>
      <c r="M127" s="1136"/>
      <c r="N127" s="1137"/>
      <c r="O127" s="1138"/>
      <c r="P127" s="663"/>
      <c r="Q127" s="663"/>
      <c r="R127" s="663"/>
      <c r="S127" s="663"/>
      <c r="T127" s="663"/>
      <c r="U127" s="663"/>
      <c r="V127" s="663"/>
      <c r="W127" s="663"/>
      <c r="X127" s="663"/>
      <c r="Y127" s="663"/>
      <c r="Z127" s="663"/>
    </row>
    <row r="128" spans="5:26" s="28" customFormat="1">
      <c r="E128" s="74"/>
      <c r="F128" s="74"/>
      <c r="G128" s="74"/>
      <c r="H128" s="74"/>
      <c r="I128" s="878"/>
      <c r="J128" s="1135"/>
      <c r="K128" s="1135"/>
      <c r="L128" s="1136"/>
      <c r="M128" s="1136"/>
      <c r="N128" s="1137"/>
      <c r="O128" s="1138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</row>
    <row r="129" spans="5:26" s="28" customFormat="1">
      <c r="E129" s="74"/>
      <c r="F129" s="74"/>
      <c r="G129" s="74"/>
      <c r="H129" s="74"/>
      <c r="I129" s="878"/>
      <c r="J129" s="1135"/>
      <c r="K129" s="1135"/>
      <c r="L129" s="1136"/>
      <c r="M129" s="1136"/>
      <c r="N129" s="1137"/>
      <c r="O129" s="1138"/>
      <c r="P129" s="663"/>
      <c r="Q129" s="663"/>
      <c r="R129" s="663"/>
      <c r="S129" s="663"/>
      <c r="T129" s="663"/>
      <c r="U129" s="663"/>
      <c r="V129" s="663"/>
      <c r="W129" s="663"/>
      <c r="X129" s="663"/>
      <c r="Y129" s="663"/>
      <c r="Z129" s="663"/>
    </row>
    <row r="130" spans="5:26" s="28" customFormat="1">
      <c r="E130" s="74"/>
      <c r="F130" s="74"/>
      <c r="G130" s="74"/>
      <c r="H130" s="74"/>
      <c r="I130" s="878"/>
      <c r="J130" s="1135"/>
      <c r="K130" s="1135"/>
      <c r="L130" s="1136"/>
      <c r="M130" s="1136"/>
      <c r="N130" s="1137"/>
      <c r="O130" s="1138"/>
      <c r="P130" s="663"/>
      <c r="Q130" s="663"/>
      <c r="R130" s="663"/>
      <c r="S130" s="663"/>
      <c r="T130" s="663"/>
      <c r="U130" s="663"/>
      <c r="V130" s="663"/>
      <c r="W130" s="663"/>
      <c r="X130" s="663"/>
      <c r="Y130" s="663"/>
      <c r="Z130" s="663"/>
    </row>
    <row r="131" spans="5:26" s="28" customFormat="1">
      <c r="E131" s="74"/>
      <c r="F131" s="74"/>
      <c r="G131" s="74"/>
      <c r="H131" s="74"/>
      <c r="I131" s="878"/>
      <c r="J131" s="1135"/>
      <c r="K131" s="1135"/>
      <c r="L131" s="1136"/>
      <c r="M131" s="1136"/>
      <c r="N131" s="1137"/>
      <c r="O131" s="1138"/>
      <c r="P131" s="663"/>
      <c r="Q131" s="663"/>
      <c r="R131" s="663"/>
      <c r="S131" s="663"/>
      <c r="T131" s="663"/>
      <c r="U131" s="663"/>
      <c r="V131" s="663"/>
      <c r="W131" s="663"/>
      <c r="X131" s="663"/>
      <c r="Y131" s="663"/>
      <c r="Z131" s="663"/>
    </row>
    <row r="132" spans="5:26" s="28" customFormat="1">
      <c r="E132" s="74"/>
      <c r="F132" s="74"/>
      <c r="G132" s="74"/>
      <c r="H132" s="74"/>
      <c r="I132" s="878"/>
      <c r="J132" s="1135"/>
      <c r="K132" s="1135"/>
      <c r="L132" s="1136"/>
      <c r="M132" s="1136"/>
      <c r="N132" s="1137"/>
      <c r="O132" s="1138"/>
      <c r="P132" s="663"/>
      <c r="Q132" s="663"/>
      <c r="R132" s="663"/>
      <c r="S132" s="663"/>
      <c r="T132" s="663"/>
      <c r="U132" s="663"/>
      <c r="V132" s="663"/>
      <c r="W132" s="663"/>
      <c r="X132" s="663"/>
      <c r="Y132" s="663"/>
      <c r="Z132" s="663"/>
    </row>
    <row r="133" spans="5:26" s="28" customFormat="1">
      <c r="E133" s="74"/>
      <c r="F133" s="74"/>
      <c r="G133" s="74"/>
      <c r="H133" s="74"/>
      <c r="I133" s="878"/>
      <c r="J133" s="1135"/>
      <c r="K133" s="1135"/>
      <c r="L133" s="1136"/>
      <c r="M133" s="1136"/>
      <c r="N133" s="1137"/>
      <c r="O133" s="1138"/>
      <c r="P133" s="663"/>
      <c r="Q133" s="663"/>
      <c r="R133" s="663"/>
      <c r="S133" s="663"/>
      <c r="T133" s="663"/>
      <c r="U133" s="663"/>
      <c r="V133" s="663"/>
      <c r="W133" s="663"/>
      <c r="X133" s="663"/>
      <c r="Y133" s="663"/>
      <c r="Z133" s="663"/>
    </row>
    <row r="134" spans="5:26" s="28" customFormat="1">
      <c r="E134" s="74"/>
      <c r="F134" s="74"/>
      <c r="G134" s="74"/>
      <c r="H134" s="74"/>
      <c r="I134" s="878"/>
      <c r="J134" s="1135"/>
      <c r="K134" s="1135"/>
      <c r="L134" s="1136"/>
      <c r="M134" s="1136"/>
      <c r="N134" s="1137"/>
      <c r="O134" s="1138"/>
      <c r="P134" s="663"/>
      <c r="Q134" s="663"/>
      <c r="R134" s="663"/>
      <c r="S134" s="663"/>
      <c r="T134" s="663"/>
      <c r="U134" s="663"/>
      <c r="V134" s="663"/>
      <c r="W134" s="663"/>
      <c r="X134" s="663"/>
      <c r="Y134" s="663"/>
      <c r="Z134" s="663"/>
    </row>
    <row r="135" spans="5:26" s="28" customFormat="1">
      <c r="E135" s="74"/>
      <c r="F135" s="74"/>
      <c r="G135" s="74"/>
      <c r="H135" s="74"/>
      <c r="I135" s="878"/>
      <c r="J135" s="1135"/>
      <c r="K135" s="1135"/>
      <c r="L135" s="1136"/>
      <c r="M135" s="1136"/>
      <c r="N135" s="1137"/>
      <c r="O135" s="1138"/>
      <c r="P135" s="663"/>
      <c r="Q135" s="663"/>
      <c r="R135" s="663"/>
      <c r="S135" s="663"/>
      <c r="T135" s="663"/>
      <c r="U135" s="663"/>
      <c r="V135" s="663"/>
      <c r="W135" s="663"/>
      <c r="X135" s="663"/>
      <c r="Y135" s="663"/>
      <c r="Z135" s="663"/>
    </row>
    <row r="136" spans="5:26" s="28" customFormat="1">
      <c r="E136" s="74"/>
      <c r="F136" s="74"/>
      <c r="G136" s="74"/>
      <c r="H136" s="74"/>
      <c r="I136" s="878"/>
      <c r="J136" s="1135"/>
      <c r="K136" s="1135"/>
      <c r="L136" s="1136"/>
      <c r="M136" s="1136"/>
      <c r="N136" s="1137"/>
      <c r="O136" s="1138"/>
      <c r="P136" s="663"/>
      <c r="Q136" s="663"/>
      <c r="R136" s="663"/>
      <c r="S136" s="663"/>
      <c r="T136" s="663"/>
      <c r="U136" s="663"/>
      <c r="V136" s="663"/>
      <c r="W136" s="663"/>
      <c r="X136" s="663"/>
      <c r="Y136" s="663"/>
      <c r="Z136" s="663"/>
    </row>
    <row r="137" spans="5:26" s="28" customFormat="1">
      <c r="E137" s="74"/>
      <c r="F137" s="74"/>
      <c r="G137" s="74"/>
      <c r="H137" s="74"/>
      <c r="I137" s="878"/>
      <c r="J137" s="1135"/>
      <c r="K137" s="1135"/>
      <c r="L137" s="1136"/>
      <c r="M137" s="1136"/>
      <c r="N137" s="1137"/>
      <c r="O137" s="1138"/>
      <c r="P137" s="663"/>
      <c r="Q137" s="663"/>
      <c r="R137" s="663"/>
      <c r="S137" s="663"/>
      <c r="T137" s="663"/>
      <c r="U137" s="663"/>
      <c r="V137" s="663"/>
      <c r="W137" s="663"/>
      <c r="X137" s="663"/>
      <c r="Y137" s="663"/>
      <c r="Z137" s="663"/>
    </row>
    <row r="138" spans="5:26" s="28" customFormat="1">
      <c r="E138" s="74"/>
      <c r="F138" s="74"/>
      <c r="G138" s="74"/>
      <c r="H138" s="74"/>
      <c r="I138" s="878"/>
      <c r="J138" s="1135"/>
      <c r="K138" s="1135"/>
      <c r="L138" s="1136"/>
      <c r="M138" s="1136"/>
      <c r="N138" s="1137"/>
      <c r="O138" s="1138"/>
      <c r="P138" s="663"/>
      <c r="Q138" s="663"/>
      <c r="R138" s="663"/>
      <c r="S138" s="663"/>
      <c r="T138" s="663"/>
      <c r="U138" s="663"/>
      <c r="V138" s="663"/>
      <c r="W138" s="663"/>
      <c r="X138" s="663"/>
      <c r="Y138" s="663"/>
      <c r="Z138" s="663"/>
    </row>
    <row r="139" spans="5:26" s="28" customFormat="1">
      <c r="E139" s="74"/>
      <c r="F139" s="74"/>
      <c r="G139" s="74"/>
      <c r="H139" s="74"/>
      <c r="I139" s="878"/>
      <c r="J139" s="1135"/>
      <c r="K139" s="1135"/>
      <c r="L139" s="1136"/>
      <c r="M139" s="1136"/>
      <c r="N139" s="1137"/>
      <c r="O139" s="1138"/>
      <c r="P139" s="663"/>
      <c r="Q139" s="663"/>
      <c r="R139" s="663"/>
      <c r="S139" s="663"/>
      <c r="T139" s="663"/>
      <c r="U139" s="663"/>
      <c r="V139" s="663"/>
      <c r="W139" s="663"/>
      <c r="X139" s="663"/>
      <c r="Y139" s="663"/>
      <c r="Z139" s="663"/>
    </row>
    <row r="140" spans="5:26" s="28" customFormat="1">
      <c r="E140" s="74"/>
      <c r="F140" s="74"/>
      <c r="G140" s="74"/>
      <c r="H140" s="74"/>
      <c r="I140" s="878"/>
      <c r="J140" s="1135"/>
      <c r="K140" s="1135"/>
      <c r="L140" s="1136"/>
      <c r="M140" s="1136"/>
      <c r="N140" s="1137"/>
      <c r="O140" s="1138"/>
      <c r="P140" s="663"/>
      <c r="Q140" s="663"/>
      <c r="R140" s="663"/>
      <c r="S140" s="663"/>
      <c r="T140" s="663"/>
      <c r="U140" s="663"/>
      <c r="V140" s="663"/>
      <c r="W140" s="663"/>
      <c r="X140" s="663"/>
      <c r="Y140" s="663"/>
      <c r="Z140" s="663"/>
    </row>
    <row r="141" spans="5:26" s="28" customFormat="1">
      <c r="E141" s="74"/>
      <c r="F141" s="74"/>
      <c r="G141" s="74"/>
      <c r="H141" s="74"/>
      <c r="I141" s="878"/>
      <c r="J141" s="1135"/>
      <c r="K141" s="1135"/>
      <c r="L141" s="1136"/>
      <c r="M141" s="1136"/>
      <c r="N141" s="1137"/>
      <c r="O141" s="1138"/>
      <c r="P141" s="663"/>
      <c r="Q141" s="663"/>
      <c r="R141" s="663"/>
      <c r="S141" s="663"/>
      <c r="T141" s="663"/>
      <c r="U141" s="663"/>
      <c r="V141" s="663"/>
      <c r="W141" s="663"/>
      <c r="X141" s="663"/>
      <c r="Y141" s="663"/>
      <c r="Z141" s="663"/>
    </row>
    <row r="142" spans="5:26" s="28" customFormat="1">
      <c r="E142" s="74"/>
      <c r="F142" s="74"/>
      <c r="G142" s="74"/>
      <c r="H142" s="74"/>
      <c r="I142" s="878"/>
      <c r="J142" s="1135"/>
      <c r="K142" s="1135"/>
      <c r="L142" s="1136"/>
      <c r="M142" s="1136"/>
      <c r="N142" s="1137"/>
      <c r="O142" s="1138"/>
      <c r="P142" s="663"/>
      <c r="Q142" s="663"/>
      <c r="R142" s="663"/>
      <c r="S142" s="663"/>
      <c r="T142" s="663"/>
      <c r="U142" s="663"/>
      <c r="V142" s="663"/>
      <c r="W142" s="663"/>
      <c r="X142" s="663"/>
      <c r="Y142" s="663"/>
      <c r="Z142" s="663"/>
    </row>
  </sheetData>
  <mergeCells count="62">
    <mergeCell ref="I3:L3"/>
    <mergeCell ref="I2:J2"/>
    <mergeCell ref="B2:H2"/>
    <mergeCell ref="B3:H3"/>
    <mergeCell ref="B9:B10"/>
    <mergeCell ref="D9:D10"/>
    <mergeCell ref="B6:B7"/>
    <mergeCell ref="C6:C7"/>
    <mergeCell ref="D6:D7"/>
    <mergeCell ref="E9:E10"/>
    <mergeCell ref="F9:F10"/>
    <mergeCell ref="B36:B37"/>
    <mergeCell ref="D36:D37"/>
    <mergeCell ref="G56:G57"/>
    <mergeCell ref="H56:H57"/>
    <mergeCell ref="B54:B55"/>
    <mergeCell ref="D54:D55"/>
    <mergeCell ref="B56:B57"/>
    <mergeCell ref="D56:D57"/>
    <mergeCell ref="B71:B72"/>
    <mergeCell ref="D71:D72"/>
    <mergeCell ref="B73:B74"/>
    <mergeCell ref="D73:D74"/>
    <mergeCell ref="E36:E37"/>
    <mergeCell ref="B62:B63"/>
    <mergeCell ref="D62:D63"/>
    <mergeCell ref="B64:B65"/>
    <mergeCell ref="D64:D65"/>
    <mergeCell ref="B42:B43"/>
    <mergeCell ref="D42:D43"/>
    <mergeCell ref="E73:E74"/>
    <mergeCell ref="E56:E57"/>
    <mergeCell ref="E42:E43"/>
    <mergeCell ref="E54:E55"/>
    <mergeCell ref="E64:E65"/>
    <mergeCell ref="E71:E72"/>
    <mergeCell ref="F71:F72"/>
    <mergeCell ref="G71:G72"/>
    <mergeCell ref="H71:H72"/>
    <mergeCell ref="E6:H6"/>
    <mergeCell ref="G9:G10"/>
    <mergeCell ref="H9:H10"/>
    <mergeCell ref="F56:F57"/>
    <mergeCell ref="G36:G37"/>
    <mergeCell ref="H36:H37"/>
    <mergeCell ref="G42:G43"/>
    <mergeCell ref="F36:F37"/>
    <mergeCell ref="E62:E63"/>
    <mergeCell ref="F62:F63"/>
    <mergeCell ref="G62:G63"/>
    <mergeCell ref="H62:H63"/>
    <mergeCell ref="F73:F74"/>
    <mergeCell ref="G73:G74"/>
    <mergeCell ref="H73:H74"/>
    <mergeCell ref="H42:H43"/>
    <mergeCell ref="G54:G55"/>
    <mergeCell ref="H54:H55"/>
    <mergeCell ref="F42:F43"/>
    <mergeCell ref="F54:F55"/>
    <mergeCell ref="F64:F65"/>
    <mergeCell ref="G64:G65"/>
    <mergeCell ref="H64:H6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29</vt:i4>
      </vt:variant>
    </vt:vector>
  </HeadingPairs>
  <TitlesOfParts>
    <vt:vector size="53" baseType="lpstr">
      <vt:lpstr>Прилог 1-2025</vt:lpstr>
      <vt:lpstr>Прилог 1а-2025</vt:lpstr>
      <vt:lpstr>Прилог 1б-2025</vt:lpstr>
      <vt:lpstr>Прилог 2-2025</vt:lpstr>
      <vt:lpstr>Прилог 3-2025 </vt:lpstr>
      <vt:lpstr>Прилог 4-2025</vt:lpstr>
      <vt:lpstr>Прилог 4 настав.-2025</vt:lpstr>
      <vt:lpstr>Прилог 5-2025</vt:lpstr>
      <vt:lpstr>Прилог 5а-2025</vt:lpstr>
      <vt:lpstr>Прилог 5б-2025</vt:lpstr>
      <vt:lpstr>Прилог 6-2025</vt:lpstr>
      <vt:lpstr>Прилог 7-2025</vt:lpstr>
      <vt:lpstr>Прилог  8-2025</vt:lpstr>
      <vt:lpstr>Прилог 9-2025</vt:lpstr>
      <vt:lpstr>Прилог 10-2025</vt:lpstr>
      <vt:lpstr>Прилог-11</vt:lpstr>
      <vt:lpstr>Прилог 11a-2025</vt:lpstr>
      <vt:lpstr>Прилог 11б-rebal.-2025</vt:lpstr>
      <vt:lpstr>Прилог 12-2025 </vt:lpstr>
      <vt:lpstr>Прилог 13-2025</vt:lpstr>
      <vt:lpstr>Прилог 14 -2025</vt:lpstr>
      <vt:lpstr>Прилог-15-2025 </vt:lpstr>
      <vt:lpstr>Прилог 16-2025 </vt:lpstr>
      <vt:lpstr>Прилог 17-2025 </vt:lpstr>
      <vt:lpstr>'Прилог  8-2025'!Print_Area</vt:lpstr>
      <vt:lpstr>'Прилог 10-2025'!Print_Area</vt:lpstr>
      <vt:lpstr>'Прилог 11a-2025'!Print_Area</vt:lpstr>
      <vt:lpstr>'Прилог 11б-rebal.-2025'!Print_Area</vt:lpstr>
      <vt:lpstr>'Прилог 1-2025'!Print_Area</vt:lpstr>
      <vt:lpstr>'Прилог 12-2025 '!Print_Area</vt:lpstr>
      <vt:lpstr>'Прилог 13-2025'!Print_Area</vt:lpstr>
      <vt:lpstr>'Прилог 14 -2025'!Print_Area</vt:lpstr>
      <vt:lpstr>'Прилог 16-2025 '!Print_Area</vt:lpstr>
      <vt:lpstr>'Прилог 17-2025 '!Print_Area</vt:lpstr>
      <vt:lpstr>'Прилог 1а-2025'!Print_Area</vt:lpstr>
      <vt:lpstr>'Прилог 1б-2025'!Print_Area</vt:lpstr>
      <vt:lpstr>'Прилог 2-2025'!Print_Area</vt:lpstr>
      <vt:lpstr>'Прилог 4 настав.-2025'!Print_Area</vt:lpstr>
      <vt:lpstr>'Прилог 4-2025'!Print_Area</vt:lpstr>
      <vt:lpstr>'Прилог 5-2025'!Print_Area</vt:lpstr>
      <vt:lpstr>'Прилог 5а-2025'!Print_Area</vt:lpstr>
      <vt:lpstr>'Прилог 5б-2025'!Print_Area</vt:lpstr>
      <vt:lpstr>'Прилог 6-2025'!Print_Area</vt:lpstr>
      <vt:lpstr>'Прилог 7-2025'!Print_Area</vt:lpstr>
      <vt:lpstr>'Прилог 9-2025'!Print_Area</vt:lpstr>
      <vt:lpstr>'Прилог-11'!Print_Area</vt:lpstr>
      <vt:lpstr>'Прилог-15-2025 '!Print_Area</vt:lpstr>
      <vt:lpstr>'Прилог 1-2025'!Print_Titles</vt:lpstr>
      <vt:lpstr>'Прилог 1а-2025'!Print_Titles</vt:lpstr>
      <vt:lpstr>'Прилог 1б-2025'!Print_Titles</vt:lpstr>
      <vt:lpstr>'Прилог 5-2025'!Print_Titles</vt:lpstr>
      <vt:lpstr>'Прилог 5а-2025'!Print_Titles</vt:lpstr>
      <vt:lpstr>'Прилог 5б-2025'!Print_Titles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Pegan Karadžole</dc:creator>
  <cp:lastModifiedBy>DraganaK</cp:lastModifiedBy>
  <cp:lastPrinted>2025-01-03T13:06:11Z</cp:lastPrinted>
  <dcterms:created xsi:type="dcterms:W3CDTF">2013-03-07T07:52:21Z</dcterms:created>
  <dcterms:modified xsi:type="dcterms:W3CDTF">2025-01-09T10:04:06Z</dcterms:modified>
</cp:coreProperties>
</file>